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8800" windowHeight="12435"/>
  </bookViews>
  <sheets>
    <sheet name="Бюджет 2" sheetId="14" r:id="rId1"/>
    <sheet name="2.10" sheetId="13" r:id="rId2"/>
  </sheets>
  <definedNames>
    <definedName name="_xlnm.Print_Area" localSheetId="1">'2.10'!$A$1:$Z$86</definedName>
  </definedNames>
  <calcPr calcId="152511"/>
</workbook>
</file>

<file path=xl/calcChain.xml><?xml version="1.0" encoding="utf-8"?>
<calcChain xmlns="http://schemas.openxmlformats.org/spreadsheetml/2006/main">
  <c r="I11" i="14" l="1"/>
  <c r="H11" i="14"/>
  <c r="F11" i="14"/>
  <c r="B11" i="14"/>
  <c r="I8" i="14"/>
  <c r="L77" i="13" l="1"/>
  <c r="L76" i="13"/>
  <c r="L75" i="13"/>
  <c r="AB72" i="13"/>
  <c r="K69" i="13"/>
  <c r="J69" i="13"/>
  <c r="I69" i="13"/>
  <c r="H69" i="13"/>
  <c r="G69" i="13"/>
  <c r="L74" i="13"/>
  <c r="L73" i="13"/>
  <c r="L72" i="13"/>
  <c r="Y72" i="13" l="1"/>
  <c r="W72" i="13"/>
  <c r="S72" i="13"/>
  <c r="Q72" i="13"/>
  <c r="O72" i="13"/>
  <c r="M72" i="13"/>
  <c r="N68" i="13"/>
  <c r="P68" i="13"/>
  <c r="O69" i="13"/>
  <c r="M69" i="13"/>
  <c r="Q69" i="13"/>
  <c r="Z68" i="13"/>
  <c r="X68" i="13"/>
  <c r="V68" i="13"/>
  <c r="T68" i="13"/>
  <c r="R68" i="13"/>
  <c r="Y64" i="13"/>
  <c r="Y69" i="13" s="1"/>
  <c r="W64" i="13"/>
  <c r="W69" i="13" s="1"/>
  <c r="S64" i="13"/>
  <c r="S69" i="13" s="1"/>
  <c r="Q64" i="13"/>
  <c r="Y59" i="13"/>
  <c r="W59" i="13"/>
  <c r="S59" i="13"/>
  <c r="S47" i="13" s="1"/>
  <c r="Q59" i="13"/>
  <c r="Y53" i="13"/>
  <c r="W53" i="13"/>
  <c r="W47" i="13" s="1"/>
  <c r="W33" i="13" s="1"/>
  <c r="U53" i="13"/>
  <c r="U47" i="13" s="1"/>
  <c r="U33" i="13" s="1"/>
  <c r="S53" i="13"/>
  <c r="Q53" i="13"/>
  <c r="Y48" i="13"/>
  <c r="W48" i="13"/>
  <c r="U48" i="13"/>
  <c r="S48" i="13"/>
  <c r="Q48" i="13"/>
  <c r="Y47" i="13"/>
  <c r="Y33" i="13" s="1"/>
  <c r="Q47" i="13"/>
  <c r="Q33" i="13" s="1"/>
  <c r="Y34" i="13"/>
  <c r="W34" i="13"/>
  <c r="U34" i="13"/>
  <c r="S34" i="13"/>
  <c r="S33" i="13" s="1"/>
  <c r="Q34" i="13"/>
  <c r="Y30" i="13"/>
  <c r="W30" i="13"/>
  <c r="S30" i="13"/>
  <c r="Q30" i="13"/>
  <c r="Y25" i="13"/>
  <c r="W25" i="13"/>
  <c r="U25" i="13"/>
  <c r="S25" i="13"/>
  <c r="Q25" i="13"/>
  <c r="G65" i="13"/>
  <c r="G64" i="13" s="1"/>
  <c r="L64" i="13"/>
  <c r="L69" i="13" s="1"/>
  <c r="K64" i="13"/>
  <c r="J64" i="13"/>
  <c r="I64" i="13"/>
  <c r="H64" i="13"/>
  <c r="G61" i="13"/>
  <c r="G60" i="13"/>
  <c r="G59" i="13" s="1"/>
  <c r="L59" i="13"/>
  <c r="K59" i="13"/>
  <c r="J59" i="13"/>
  <c r="I59" i="13"/>
  <c r="H59" i="13"/>
  <c r="G56" i="13"/>
  <c r="G55" i="13"/>
  <c r="G54" i="13"/>
  <c r="K53" i="13"/>
  <c r="J53" i="13"/>
  <c r="I53" i="13"/>
  <c r="H53" i="13"/>
  <c r="G50" i="13"/>
  <c r="G49" i="13"/>
  <c r="K48" i="13"/>
  <c r="K47" i="13" s="1"/>
  <c r="J48" i="13"/>
  <c r="I48" i="13"/>
  <c r="H48" i="13"/>
  <c r="H47" i="13" s="1"/>
  <c r="H33" i="13" s="1"/>
  <c r="G48" i="13"/>
  <c r="J47" i="13"/>
  <c r="J33" i="13" s="1"/>
  <c r="I47" i="13"/>
  <c r="I44" i="13"/>
  <c r="G44" i="13"/>
  <c r="I43" i="13"/>
  <c r="G43" i="13"/>
  <c r="I42" i="13"/>
  <c r="G42" i="13"/>
  <c r="I41" i="13"/>
  <c r="G41" i="13"/>
  <c r="I40" i="13"/>
  <c r="G40" i="13"/>
  <c r="I39" i="13"/>
  <c r="G39" i="13"/>
  <c r="I38" i="13"/>
  <c r="G38" i="13"/>
  <c r="I37" i="13"/>
  <c r="G37" i="13"/>
  <c r="I36" i="13"/>
  <c r="I34" i="13" s="1"/>
  <c r="G36" i="13"/>
  <c r="G34" i="13" s="1"/>
  <c r="I35" i="13"/>
  <c r="G35" i="13"/>
  <c r="K34" i="13"/>
  <c r="K33" i="13" s="1"/>
  <c r="J34" i="13"/>
  <c r="H34" i="13"/>
  <c r="I32" i="13"/>
  <c r="G32" i="13"/>
  <c r="G30" i="13" s="1"/>
  <c r="I31" i="13"/>
  <c r="G31" i="13"/>
  <c r="K30" i="13"/>
  <c r="J30" i="13"/>
  <c r="I30" i="13"/>
  <c r="H30" i="13"/>
  <c r="I29" i="13"/>
  <c r="G29" i="13"/>
  <c r="I28" i="13"/>
  <c r="G28" i="13"/>
  <c r="I27" i="13"/>
  <c r="I25" i="13" s="1"/>
  <c r="G27" i="13"/>
  <c r="G25" i="13" s="1"/>
  <c r="I26" i="13"/>
  <c r="G26" i="13"/>
  <c r="K25" i="13"/>
  <c r="J25" i="13"/>
  <c r="H25" i="13"/>
  <c r="Y20" i="13"/>
  <c r="Y8" i="13"/>
  <c r="O24" i="13"/>
  <c r="M24" i="13"/>
  <c r="J24" i="13"/>
  <c r="G24" i="13"/>
  <c r="O23" i="13"/>
  <c r="M23" i="13"/>
  <c r="J23" i="13"/>
  <c r="G23" i="13"/>
  <c r="O22" i="13"/>
  <c r="M22" i="13"/>
  <c r="J22" i="13"/>
  <c r="G22" i="13"/>
  <c r="O21" i="13"/>
  <c r="M21" i="13"/>
  <c r="J21" i="13"/>
  <c r="J20" i="13" s="1"/>
  <c r="G21" i="13"/>
  <c r="W20" i="13"/>
  <c r="U20" i="13"/>
  <c r="S20" i="13"/>
  <c r="Q20" i="13"/>
  <c r="O20" i="13"/>
  <c r="M20" i="13"/>
  <c r="K20" i="13"/>
  <c r="I20" i="13"/>
  <c r="H20" i="13"/>
  <c r="G20" i="13"/>
  <c r="O19" i="13"/>
  <c r="M19" i="13"/>
  <c r="J19" i="13"/>
  <c r="G19" i="13"/>
  <c r="O18" i="13"/>
  <c r="M18" i="13"/>
  <c r="J18" i="13"/>
  <c r="G18" i="13"/>
  <c r="O17" i="13"/>
  <c r="M17" i="13"/>
  <c r="J17" i="13"/>
  <c r="G17" i="13"/>
  <c r="O16" i="13"/>
  <c r="M16" i="13"/>
  <c r="J16" i="13"/>
  <c r="G16" i="13"/>
  <c r="O15" i="13"/>
  <c r="M15" i="13"/>
  <c r="J15" i="13"/>
  <c r="G15" i="13"/>
  <c r="O14" i="13"/>
  <c r="M14" i="13"/>
  <c r="J14" i="13"/>
  <c r="G14" i="13"/>
  <c r="O13" i="13"/>
  <c r="M13" i="13"/>
  <c r="J13" i="13"/>
  <c r="G13" i="13"/>
  <c r="O12" i="13"/>
  <c r="M12" i="13"/>
  <c r="J12" i="13"/>
  <c r="G12" i="13"/>
  <c r="O11" i="13"/>
  <c r="M11" i="13"/>
  <c r="J11" i="13"/>
  <c r="G11" i="13"/>
  <c r="O10" i="13"/>
  <c r="M10" i="13"/>
  <c r="J10" i="13"/>
  <c r="G10" i="13"/>
  <c r="O9" i="13"/>
  <c r="M9" i="13"/>
  <c r="J9" i="13"/>
  <c r="G9" i="13"/>
  <c r="G8" i="13" s="1"/>
  <c r="G7" i="13" s="1"/>
  <c r="W8" i="13"/>
  <c r="U8" i="13"/>
  <c r="U7" i="13" s="1"/>
  <c r="S8" i="13"/>
  <c r="Q8" i="13"/>
  <c r="O8" i="13"/>
  <c r="M8" i="13"/>
  <c r="M7" i="13" s="1"/>
  <c r="K8" i="13"/>
  <c r="K7" i="13" s="1"/>
  <c r="J8" i="13"/>
  <c r="I8" i="13"/>
  <c r="H8" i="13"/>
  <c r="H7" i="13" s="1"/>
  <c r="W7" i="13"/>
  <c r="O7" i="13"/>
  <c r="I7" i="13"/>
  <c r="Q7" i="13" l="1"/>
  <c r="S7" i="13"/>
  <c r="Y7" i="13"/>
  <c r="L47" i="13"/>
  <c r="L33" i="13" s="1"/>
  <c r="G53" i="13"/>
  <c r="G47" i="13" s="1"/>
  <c r="G33" i="13" s="1"/>
  <c r="I33" i="13"/>
  <c r="J7" i="13"/>
</calcChain>
</file>

<file path=xl/sharedStrings.xml><?xml version="1.0" encoding="utf-8"?>
<sst xmlns="http://schemas.openxmlformats.org/spreadsheetml/2006/main" count="226" uniqueCount="188">
  <si>
    <t>Самостоятельная работа</t>
  </si>
  <si>
    <t>Математика</t>
  </si>
  <si>
    <t>ОП.00</t>
  </si>
  <si>
    <t>П.00</t>
  </si>
  <si>
    <t>МДК.01.01</t>
  </si>
  <si>
    <t>Учебная практика</t>
  </si>
  <si>
    <t>Производственная практика</t>
  </si>
  <si>
    <t>МДК.02.01</t>
  </si>
  <si>
    <t>Всего</t>
  </si>
  <si>
    <t>Курсы</t>
  </si>
  <si>
    <t>Обучение по дисциплинам и междисциплинарным курсам</t>
  </si>
  <si>
    <t>Промежуточная аттестация</t>
  </si>
  <si>
    <t>Государственная (итоговая) аттестация</t>
  </si>
  <si>
    <t>Каникулы</t>
  </si>
  <si>
    <t>I курс</t>
  </si>
  <si>
    <t>II курс</t>
  </si>
  <si>
    <t>Индекс</t>
  </si>
  <si>
    <t xml:space="preserve">Максимальная
учебная нагрузка обучающегося, час.
</t>
  </si>
  <si>
    <t>1 сем</t>
  </si>
  <si>
    <t>2 сем</t>
  </si>
  <si>
    <t>3 сем</t>
  </si>
  <si>
    <t>4 сем</t>
  </si>
  <si>
    <t>недель</t>
  </si>
  <si>
    <t>ПМ.01</t>
  </si>
  <si>
    <t>УП.01</t>
  </si>
  <si>
    <t>ПП.01</t>
  </si>
  <si>
    <t>ПМ.02</t>
  </si>
  <si>
    <t>УП.02</t>
  </si>
  <si>
    <t>ПП.02</t>
  </si>
  <si>
    <t>ГИА</t>
  </si>
  <si>
    <t>ПМ.00</t>
  </si>
  <si>
    <t>МДК.01.02</t>
  </si>
  <si>
    <t>преддипломная</t>
  </si>
  <si>
    <t>Э</t>
  </si>
  <si>
    <t>ОГСЭ.00</t>
  </si>
  <si>
    <t>Общий гуманитарный и социально-экономический учебный цикл</t>
  </si>
  <si>
    <t>ОГСЭ.01</t>
  </si>
  <si>
    <t xml:space="preserve">Основы философии                     </t>
  </si>
  <si>
    <t>ОГСЭ.02</t>
  </si>
  <si>
    <t xml:space="preserve">История                                        </t>
  </si>
  <si>
    <t>ОГСЭ.03</t>
  </si>
  <si>
    <t xml:space="preserve">Иностранный язык                   </t>
  </si>
  <si>
    <t>ОГСЭ.04</t>
  </si>
  <si>
    <t xml:space="preserve">Физическая культура      </t>
  </si>
  <si>
    <t>ЕН.00</t>
  </si>
  <si>
    <t>ЕН.01</t>
  </si>
  <si>
    <t>ЕН.02</t>
  </si>
  <si>
    <t>Информационные технологии в профессиональной деят-сти</t>
  </si>
  <si>
    <t xml:space="preserve">Профессиональный  учебный цикл </t>
  </si>
  <si>
    <t xml:space="preserve">Общепрофессиональные дисциплины                                </t>
  </si>
  <si>
    <t>ОП.01</t>
  </si>
  <si>
    <t xml:space="preserve">Экономика организации </t>
  </si>
  <si>
    <t>ОП.02</t>
  </si>
  <si>
    <t>Статистика</t>
  </si>
  <si>
    <t>ОП.03</t>
  </si>
  <si>
    <t>ОП.04</t>
  </si>
  <si>
    <t>Документационное обеспечение управления</t>
  </si>
  <si>
    <t>ОП.05</t>
  </si>
  <si>
    <t>ОП.06</t>
  </si>
  <si>
    <t>ОП.07</t>
  </si>
  <si>
    <t>Бухгалтерский учет</t>
  </si>
  <si>
    <t>ОП.08</t>
  </si>
  <si>
    <t>ОП.09</t>
  </si>
  <si>
    <t xml:space="preserve">Безопасность жизнедеятельности </t>
  </si>
  <si>
    <t xml:space="preserve">Профессиональные модули       </t>
  </si>
  <si>
    <t>Производственная практика (по профилю специальности)</t>
  </si>
  <si>
    <t>МДК.02.02</t>
  </si>
  <si>
    <t>Анализ финансово-хозяйственной деятельности</t>
  </si>
  <si>
    <t>МДК.02.03</t>
  </si>
  <si>
    <t>ПМ.03</t>
  </si>
  <si>
    <t>МДК.03.01</t>
  </si>
  <si>
    <t>МДК.03.02</t>
  </si>
  <si>
    <t>УП.03</t>
  </si>
  <si>
    <t>ПП.03</t>
  </si>
  <si>
    <t>ПМ.04</t>
  </si>
  <si>
    <t>МДК.04.01</t>
  </si>
  <si>
    <t>УП.04</t>
  </si>
  <si>
    <t>ПП.04</t>
  </si>
  <si>
    <t>ПДП</t>
  </si>
  <si>
    <t>Государственная (итоговая) аттестация – 6 недель:</t>
  </si>
  <si>
    <t>Математический и общий естественно-научный  учебный цикл</t>
  </si>
  <si>
    <t>Курсовая работа</t>
  </si>
  <si>
    <t>Д/З</t>
  </si>
  <si>
    <t>З</t>
  </si>
  <si>
    <t>Правовое обеспечение профессиональной деятельности</t>
  </si>
  <si>
    <t>КР</t>
  </si>
  <si>
    <t>Дисциплин и МДК</t>
  </si>
  <si>
    <t>Учебной практики</t>
  </si>
  <si>
    <t>Экзаменов</t>
  </si>
  <si>
    <t>Дифф. зачетов</t>
  </si>
  <si>
    <t>1.     Сводные данные по бюджету времени (в неделях)</t>
  </si>
  <si>
    <t>Всего (по курсам)</t>
  </si>
  <si>
    <t>в т.ч. лаб.и практ.</t>
  </si>
  <si>
    <t>Обязательная учебная нагрузка</t>
  </si>
  <si>
    <t>в т.ч. лекции</t>
  </si>
  <si>
    <t>* Выполнение ВКР (дипломной работы) - 4 недели</t>
  </si>
  <si>
    <t>*  Защита ВКР (дипломной работы) - 2 недели</t>
  </si>
  <si>
    <t>Производственная (преддипломная) практика – 4 недели</t>
  </si>
  <si>
    <t>недельная нагрузка</t>
  </si>
  <si>
    <t>Производств.практики</t>
  </si>
  <si>
    <t xml:space="preserve">по профилю специальности </t>
  </si>
  <si>
    <t xml:space="preserve">Комплексные дифференцированные зачеты:                                                                                            </t>
  </si>
  <si>
    <t>2. План учебного процесса</t>
  </si>
  <si>
    <t>Форма промежуточной аттестации</t>
  </si>
  <si>
    <t>Наименование циклов, дисциплин, профессиональных модулей, МДК, практик</t>
  </si>
  <si>
    <r>
      <t>Консультации</t>
    </r>
    <r>
      <rPr>
        <sz val="11"/>
        <rFont val="Times New Roman"/>
        <family val="1"/>
        <charset val="204"/>
      </rPr>
      <t>: 4 часа на одного обучающегося в год ежегодно</t>
    </r>
  </si>
  <si>
    <t>Финансы, денежное обращение и кредит</t>
  </si>
  <si>
    <t>Налоги и налогообложение</t>
  </si>
  <si>
    <t>Аудит</t>
  </si>
  <si>
    <t>Планирование и организация логистического процесса в организациях (подразделениях) различных сфер деятельности</t>
  </si>
  <si>
    <t>Основы планирования и организации логистического процесса в организациях (подразделениях)</t>
  </si>
  <si>
    <t>Документационное обеспечение логистических процессов</t>
  </si>
  <si>
    <t>Управление логистическими процессами в закупках, производстве и распределении</t>
  </si>
  <si>
    <t>Основы управления логистическими процессами в закупках, производстве и распределении</t>
  </si>
  <si>
    <t>Оценка рентабельности системы складирования и оптимизация внутрипроизводственных потоковых процессов</t>
  </si>
  <si>
    <t>Оптимизация процессов транспортировки и проведение оценки стоимости затрат на хранение товарных запасов</t>
  </si>
  <si>
    <t>Оптимизация ресурсов организаций (подразделений), связанных с материальными и нематериальными потоками</t>
  </si>
  <si>
    <t>Оптимизация ресурсов организаций (подразделений)</t>
  </si>
  <si>
    <t>Оценка инвестиционных проектов в логистической системе</t>
  </si>
  <si>
    <t>Оценка эффективности работы логистических систем и контроль логистических операций</t>
  </si>
  <si>
    <t>Основы контроля и оценки эффективности функционирования логистических систем и операций</t>
  </si>
  <si>
    <t>3 (3)</t>
  </si>
  <si>
    <t>13 (3)</t>
  </si>
  <si>
    <t>9 (13)</t>
  </si>
  <si>
    <t>Основы маркетинга</t>
  </si>
  <si>
    <t>ОП.10</t>
  </si>
  <si>
    <t>Зачетов</t>
  </si>
  <si>
    <t>ОП.11</t>
  </si>
  <si>
    <t>ОП.12</t>
  </si>
  <si>
    <t>** - ЕН.02 и ОП.04</t>
  </si>
  <si>
    <t>*** - ОП.07 и ОП.08</t>
  </si>
  <si>
    <t>****** - МДК.02.01 и МДК.02.03</t>
  </si>
  <si>
    <t>******* - МДК.03.01, МДК.03.02 и МДК.04.01</t>
  </si>
  <si>
    <t>******** - УП.03 и УП.04</t>
  </si>
  <si>
    <t>**** - ЕН.01 и ОП.02</t>
  </si>
  <si>
    <t>***** - МДК.01.01 и МДК.01.02</t>
  </si>
  <si>
    <t>III курс</t>
  </si>
  <si>
    <t>5 сем</t>
  </si>
  <si>
    <t>6 сем</t>
  </si>
  <si>
    <t>О.00</t>
  </si>
  <si>
    <t>Общеобразовательный  учебный  цикл</t>
  </si>
  <si>
    <t>ОДб.00</t>
  </si>
  <si>
    <t>Базовые дисциплины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</si>
  <si>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</si>
  <si>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</si>
  <si>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</si>
  <si>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</si>
  <si>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</si>
  <si>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</si>
  <si>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</si>
  <si>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</si>
  <si>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</si>
  <si>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 xml:space="preserve">Обществознание </t>
  </si>
  <si>
    <t>ОДб.06</t>
  </si>
  <si>
    <t>География</t>
  </si>
  <si>
    <t>ОДб.07</t>
  </si>
  <si>
    <t>Естествознание</t>
  </si>
  <si>
    <t>2*</t>
  </si>
  <si>
    <t>ОДб.08</t>
  </si>
  <si>
    <t>Астрономия</t>
  </si>
  <si>
    <t>ОДб.09</t>
  </si>
  <si>
    <t>Основы безопасности жизнедеятельности</t>
  </si>
  <si>
    <t>ОДб.10</t>
  </si>
  <si>
    <t>Физическая культура</t>
  </si>
  <si>
    <t>ОДб.11</t>
  </si>
  <si>
    <t>Индивидуальный проект</t>
  </si>
  <si>
    <t>ОДп.00</t>
  </si>
  <si>
    <t>Профильные дисциплины</t>
  </si>
  <si>
    <t>ОДп.12</t>
  </si>
  <si>
    <t>ОДп.13</t>
  </si>
  <si>
    <t xml:space="preserve">Информатика </t>
  </si>
  <si>
    <t>ОДп.14</t>
  </si>
  <si>
    <t>Экономика</t>
  </si>
  <si>
    <t>ОДп.15</t>
  </si>
  <si>
    <t>Право</t>
  </si>
  <si>
    <t>-</t>
  </si>
  <si>
    <t>2* - Одб.07 и Одб.08</t>
  </si>
  <si>
    <t>3*</t>
  </si>
  <si>
    <t>4****</t>
  </si>
  <si>
    <t>4**</t>
  </si>
  <si>
    <t>4***</t>
  </si>
  <si>
    <t>4*****</t>
  </si>
  <si>
    <t>5******</t>
  </si>
  <si>
    <t>35**</t>
  </si>
  <si>
    <t>6*******</t>
  </si>
  <si>
    <t>6********</t>
  </si>
  <si>
    <t>3* - ОГСЭ.01 и ОГСЭ.02</t>
  </si>
  <si>
    <t xml:space="preserve">Менеджмент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</si>
</sst>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1"/>
      <charset val="204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1" fillId="8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37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4" borderId="33" xfId="0" applyFont="1" applyFill="1" applyBorder="1" applyAlignment="1">
      <alignment horizontal="center" vertical="center" textRotation="90" wrapText="1"/>
    </xf>
    <xf numFmtId="0" fontId="6" fillId="2" borderId="34" xfId="0" applyFont="1" applyFill="1" applyBorder="1" applyAlignment="1" applyProtection="1">
      <alignment horizontal="left" vertical="center" textRotation="90" wrapText="1"/>
      <protection locked="0"/>
    </xf>
    <xf numFmtId="0" fontId="6" fillId="2" borderId="34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6" borderId="15" xfId="0" applyFont="1" applyFill="1" applyBorder="1" applyAlignment="1">
      <alignment vertical="center" wrapText="1"/>
    </xf>
    <xf numFmtId="0" fontId="4" fillId="6" borderId="29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vertical="top"/>
    </xf>
    <xf numFmtId="0" fontId="4" fillId="5" borderId="42" xfId="0" applyFont="1" applyFill="1" applyBorder="1" applyAlignment="1">
      <alignment vertical="center" wrapText="1"/>
    </xf>
    <xf numFmtId="0" fontId="5" fillId="0" borderId="3" xfId="0" applyFont="1" applyBorder="1"/>
    <xf numFmtId="0" fontId="4" fillId="3" borderId="42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5" fillId="0" borderId="40" xfId="0" applyFont="1" applyBorder="1" applyAlignment="1">
      <alignment wrapText="1"/>
    </xf>
    <xf numFmtId="0" fontId="3" fillId="2" borderId="40" xfId="0" applyFont="1" applyFill="1" applyBorder="1" applyAlignment="1">
      <alignment horizontal="justify" vertical="center" wrapText="1"/>
    </xf>
    <xf numFmtId="0" fontId="5" fillId="0" borderId="40" xfId="0" applyFont="1" applyBorder="1"/>
    <xf numFmtId="0" fontId="4" fillId="4" borderId="5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0" borderId="59" xfId="0" applyFont="1" applyBorder="1"/>
    <xf numFmtId="0" fontId="3" fillId="2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vertical="center" wrapText="1"/>
    </xf>
    <xf numFmtId="0" fontId="3" fillId="2" borderId="61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4" fillId="6" borderId="22" xfId="0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13" fillId="2" borderId="19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7" borderId="45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13" fillId="2" borderId="43" xfId="2" applyFont="1" applyFill="1" applyBorder="1" applyAlignment="1">
      <alignment horizontal="center" vertical="center" wrapText="1"/>
    </xf>
    <xf numFmtId="0" fontId="13" fillId="2" borderId="10" xfId="2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5" fillId="7" borderId="43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3" fillId="2" borderId="23" xfId="2" applyFont="1" applyFill="1" applyBorder="1" applyAlignment="1">
      <alignment horizontal="center" vertical="center" wrapText="1"/>
    </xf>
    <xf numFmtId="0" fontId="5" fillId="2" borderId="43" xfId="1" applyFont="1" applyFill="1" applyBorder="1" applyAlignment="1">
      <alignment horizontal="center" vertical="center" wrapText="1"/>
    </xf>
    <xf numFmtId="0" fontId="5" fillId="7" borderId="23" xfId="1" applyFont="1" applyFill="1" applyBorder="1" applyAlignment="1">
      <alignment horizontal="center" vertical="center" wrapText="1"/>
    </xf>
    <xf numFmtId="0" fontId="5" fillId="7" borderId="10" xfId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6" fillId="0" borderId="14" xfId="0" applyFont="1" applyBorder="1" applyAlignment="1">
      <alignment vertical="top"/>
    </xf>
    <xf numFmtId="0" fontId="5" fillId="0" borderId="31" xfId="0" applyFont="1" applyBorder="1"/>
    <xf numFmtId="0" fontId="5" fillId="0" borderId="31" xfId="0" applyFont="1" applyBorder="1" applyAlignment="1">
      <alignment vertical="top"/>
    </xf>
    <xf numFmtId="0" fontId="3" fillId="7" borderId="10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0" borderId="4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0" fontId="4" fillId="6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14" fillId="2" borderId="2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6" fillId="2" borderId="18" xfId="0" applyFont="1" applyFill="1" applyBorder="1" applyAlignment="1">
      <alignment horizontal="center" vertical="center" textRotation="90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5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/>
    </xf>
    <xf numFmtId="0" fontId="3" fillId="7" borderId="64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5" fillId="7" borderId="5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2" borderId="33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/>
    </xf>
    <xf numFmtId="0" fontId="6" fillId="5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vertical="center"/>
    </xf>
    <xf numFmtId="0" fontId="5" fillId="0" borderId="21" xfId="0" applyFont="1" applyBorder="1"/>
    <xf numFmtId="0" fontId="5" fillId="0" borderId="20" xfId="0" applyFont="1" applyBorder="1"/>
    <xf numFmtId="0" fontId="5" fillId="0" borderId="7" xfId="0" applyFont="1" applyBorder="1"/>
    <xf numFmtId="0" fontId="5" fillId="0" borderId="1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4" xfId="0" applyFont="1" applyBorder="1"/>
    <xf numFmtId="0" fontId="5" fillId="0" borderId="10" xfId="0" applyFont="1" applyBorder="1"/>
    <xf numFmtId="0" fontId="5" fillId="0" borderId="2" xfId="0" applyFont="1" applyBorder="1"/>
    <xf numFmtId="0" fontId="5" fillId="0" borderId="43" xfId="0" applyFont="1" applyBorder="1"/>
    <xf numFmtId="0" fontId="5" fillId="0" borderId="23" xfId="0" applyFont="1" applyBorder="1"/>
    <xf numFmtId="0" fontId="5" fillId="0" borderId="56" xfId="0" applyFont="1" applyBorder="1"/>
    <xf numFmtId="0" fontId="5" fillId="0" borderId="45" xfId="0" applyFont="1" applyBorder="1"/>
    <xf numFmtId="0" fontId="5" fillId="0" borderId="18" xfId="0" applyFont="1" applyBorder="1"/>
    <xf numFmtId="0" fontId="5" fillId="0" borderId="54" xfId="0" applyFont="1" applyBorder="1"/>
    <xf numFmtId="0" fontId="5" fillId="0" borderId="8" xfId="0" applyFont="1" applyBorder="1"/>
    <xf numFmtId="0" fontId="5" fillId="7" borderId="40" xfId="0" applyFont="1" applyFill="1" applyBorder="1"/>
    <xf numFmtId="0" fontId="5" fillId="7" borderId="35" xfId="0" applyFont="1" applyFill="1" applyBorder="1"/>
    <xf numFmtId="0" fontId="4" fillId="4" borderId="3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/>
    </xf>
    <xf numFmtId="0" fontId="4" fillId="5" borderId="39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4" fillId="5" borderId="70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3" borderId="17" xfId="0" applyFont="1" applyFill="1" applyBorder="1" applyAlignment="1">
      <alignment vertical="center" wrapText="1"/>
    </xf>
    <xf numFmtId="0" fontId="4" fillId="3" borderId="49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6" borderId="50" xfId="0" applyFont="1" applyFill="1" applyBorder="1" applyAlignment="1">
      <alignment horizontal="center" vertical="center" wrapText="1"/>
    </xf>
    <xf numFmtId="0" fontId="4" fillId="6" borderId="48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5" fillId="7" borderId="30" xfId="0" applyFont="1" applyFill="1" applyBorder="1" applyAlignment="1">
      <alignment horizontal="center"/>
    </xf>
    <xf numFmtId="0" fontId="5" fillId="7" borderId="53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 wrapText="1"/>
    </xf>
    <xf numFmtId="0" fontId="5" fillId="7" borderId="66" xfId="0" applyFont="1" applyFill="1" applyBorder="1" applyAlignment="1">
      <alignment horizontal="center"/>
    </xf>
    <xf numFmtId="0" fontId="5" fillId="7" borderId="38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/>
    </xf>
    <xf numFmtId="0" fontId="5" fillId="7" borderId="4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0" fillId="7" borderId="45" xfId="0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horizontal="center" vertical="center" wrapText="1"/>
    </xf>
    <xf numFmtId="0" fontId="10" fillId="7" borderId="5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5" fillId="0" borderId="57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2" borderId="5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6" fillId="4" borderId="42" xfId="0" applyFont="1" applyFill="1" applyBorder="1" applyAlignment="1">
      <alignment horizontal="center" vertical="center"/>
    </xf>
    <xf numFmtId="0" fontId="6" fillId="4" borderId="67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6" fillId="0" borderId="62" xfId="0" applyFont="1" applyBorder="1" applyAlignment="1">
      <alignment horizontal="center"/>
    </xf>
    <xf numFmtId="0" fontId="4" fillId="5" borderId="50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/>
    </xf>
    <xf numFmtId="0" fontId="4" fillId="5" borderId="69" xfId="0" applyFont="1" applyFill="1" applyBorder="1" applyAlignment="1">
      <alignment horizontal="center" vertical="center" wrapText="1"/>
    </xf>
    <xf numFmtId="0" fontId="4" fillId="5" borderId="72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4" fillId="5" borderId="70" xfId="0" applyFont="1" applyFill="1" applyBorder="1" applyAlignment="1">
      <alignment horizontal="center" vertical="center" wrapText="1"/>
    </xf>
    <xf numFmtId="0" fontId="4" fillId="5" borderId="63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textRotation="90" wrapText="1"/>
    </xf>
    <xf numFmtId="0" fontId="6" fillId="2" borderId="42" xfId="0" applyFont="1" applyFill="1" applyBorder="1" applyAlignment="1">
      <alignment horizontal="center" vertical="center" textRotation="90" wrapText="1"/>
    </xf>
    <xf numFmtId="0" fontId="6" fillId="2" borderId="15" xfId="0" applyFont="1" applyFill="1" applyBorder="1" applyAlignment="1">
      <alignment horizontal="center" vertical="center" wrapText="1"/>
    </xf>
  </cellXfs>
  <cellStyles count="3">
    <cellStyle name="20% — акцент1" xfId="1" builtinId="30"/>
    <cellStyle name="Заголовок 4" xfId="2" builtinId="1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F18" sqref="F18"/>
    </sheetView>
  </sheetViews>
  <sheetFormatPr defaultRowHeight="15" x14ac:dyDescent="0.25"/>
  <cols>
    <col min="1" max="1" width="11.85546875" customWidth="1"/>
    <col min="2" max="2" width="18.7109375" customWidth="1"/>
    <col min="3" max="3" width="12.42578125" customWidth="1"/>
    <col min="4" max="4" width="16.42578125" customWidth="1"/>
    <col min="5" max="5" width="17" customWidth="1"/>
    <col min="6" max="6" width="18.5703125" customWidth="1"/>
    <col min="7" max="7" width="14.42578125" customWidth="1"/>
    <col min="8" max="9" width="13.42578125" customWidth="1"/>
  </cols>
  <sheetData>
    <row r="1" spans="1:9" x14ac:dyDescent="0.25">
      <c r="A1" s="238" t="s">
        <v>90</v>
      </c>
      <c r="B1" s="238"/>
      <c r="C1" s="238"/>
      <c r="D1" s="238"/>
      <c r="E1" s="238"/>
      <c r="F1" s="238"/>
      <c r="G1" s="238"/>
      <c r="H1" s="238"/>
      <c r="I1" s="238"/>
    </row>
    <row r="2" spans="1:9" x14ac:dyDescent="0.25">
      <c r="A2" s="238"/>
      <c r="B2" s="238"/>
      <c r="C2" s="238"/>
      <c r="D2" s="238"/>
      <c r="E2" s="238"/>
      <c r="F2" s="238"/>
      <c r="G2" s="238"/>
      <c r="H2" s="238"/>
      <c r="I2" s="238"/>
    </row>
    <row r="3" spans="1:9" ht="4.5" customHeight="1" x14ac:dyDescent="0.25">
      <c r="A3" s="238"/>
      <c r="B3" s="238"/>
      <c r="C3" s="238"/>
      <c r="D3" s="238"/>
      <c r="E3" s="238"/>
      <c r="F3" s="238"/>
      <c r="G3" s="238"/>
      <c r="H3" s="238"/>
      <c r="I3" s="238"/>
    </row>
    <row r="4" spans="1:9" ht="15.75" x14ac:dyDescent="0.25">
      <c r="A4" s="239" t="s">
        <v>9</v>
      </c>
      <c r="B4" s="239" t="s">
        <v>10</v>
      </c>
      <c r="C4" s="239" t="s">
        <v>5</v>
      </c>
      <c r="D4" s="239" t="s">
        <v>6</v>
      </c>
      <c r="E4" s="239"/>
      <c r="F4" s="239" t="s">
        <v>11</v>
      </c>
      <c r="G4" s="239" t="s">
        <v>12</v>
      </c>
      <c r="H4" s="239" t="s">
        <v>13</v>
      </c>
      <c r="I4" s="239" t="s">
        <v>91</v>
      </c>
    </row>
    <row r="5" spans="1:9" x14ac:dyDescent="0.25">
      <c r="A5" s="239"/>
      <c r="B5" s="239"/>
      <c r="C5" s="239"/>
      <c r="D5" s="240" t="s">
        <v>100</v>
      </c>
      <c r="E5" s="239" t="s">
        <v>32</v>
      </c>
      <c r="F5" s="239"/>
      <c r="G5" s="239"/>
      <c r="H5" s="239"/>
      <c r="I5" s="239"/>
    </row>
    <row r="6" spans="1:9" ht="83.25" customHeight="1" x14ac:dyDescent="0.25">
      <c r="A6" s="239"/>
      <c r="B6" s="239"/>
      <c r="C6" s="239"/>
      <c r="D6" s="241"/>
      <c r="E6" s="239"/>
      <c r="F6" s="239"/>
      <c r="G6" s="239"/>
      <c r="H6" s="239"/>
      <c r="I6" s="239"/>
    </row>
    <row r="7" spans="1:9" ht="15.75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237">
        <v>9</v>
      </c>
    </row>
    <row r="8" spans="1:9" ht="15.75" x14ac:dyDescent="0.25">
      <c r="A8" s="10" t="s">
        <v>14</v>
      </c>
      <c r="B8" s="10">
        <v>39</v>
      </c>
      <c r="C8" s="10">
        <v>0</v>
      </c>
      <c r="D8" s="10">
        <v>0</v>
      </c>
      <c r="E8" s="10">
        <v>0</v>
      </c>
      <c r="F8" s="10">
        <v>2</v>
      </c>
      <c r="G8" s="10">
        <v>0</v>
      </c>
      <c r="H8" s="10">
        <v>11</v>
      </c>
      <c r="I8" s="237">
        <f>SUM(B8:H8)</f>
        <v>52</v>
      </c>
    </row>
    <row r="9" spans="1:9" ht="15.75" x14ac:dyDescent="0.25">
      <c r="A9" s="10" t="s">
        <v>15</v>
      </c>
      <c r="B9" s="10">
        <v>37</v>
      </c>
      <c r="C9" s="10">
        <v>1</v>
      </c>
      <c r="D9" s="10">
        <v>2</v>
      </c>
      <c r="E9" s="10">
        <v>0</v>
      </c>
      <c r="F9" s="10">
        <v>1</v>
      </c>
      <c r="G9" s="10">
        <v>0</v>
      </c>
      <c r="H9" s="10">
        <v>11</v>
      </c>
      <c r="I9" s="237">
        <v>52</v>
      </c>
    </row>
    <row r="10" spans="1:9" ht="15.75" x14ac:dyDescent="0.25">
      <c r="A10" s="10" t="s">
        <v>136</v>
      </c>
      <c r="B10" s="10">
        <v>22</v>
      </c>
      <c r="C10" s="10">
        <v>3</v>
      </c>
      <c r="D10" s="10">
        <v>4</v>
      </c>
      <c r="E10" s="10">
        <v>4</v>
      </c>
      <c r="F10" s="10">
        <v>2</v>
      </c>
      <c r="G10" s="10">
        <v>6</v>
      </c>
      <c r="H10" s="10">
        <v>2</v>
      </c>
      <c r="I10" s="237">
        <v>43</v>
      </c>
    </row>
    <row r="11" spans="1:9" ht="15.75" x14ac:dyDescent="0.25">
      <c r="A11" s="237" t="s">
        <v>8</v>
      </c>
      <c r="B11" s="237">
        <f>SUM(B8:B10)</f>
        <v>98</v>
      </c>
      <c r="C11" s="237">
        <v>4</v>
      </c>
      <c r="D11" s="237">
        <v>6</v>
      </c>
      <c r="E11" s="237">
        <v>4</v>
      </c>
      <c r="F11" s="237">
        <f>SUM(F8:F10)</f>
        <v>5</v>
      </c>
      <c r="G11" s="237">
        <v>6</v>
      </c>
      <c r="H11" s="237">
        <f>SUM(H8:H10)</f>
        <v>24</v>
      </c>
      <c r="I11" s="237">
        <f>SUM(I8:I10)</f>
        <v>147</v>
      </c>
    </row>
  </sheetData>
  <mergeCells count="11">
    <mergeCell ref="E5:E6"/>
    <mergeCell ref="A1:I3"/>
    <mergeCell ref="A4:A6"/>
    <mergeCell ref="B4:B6"/>
    <mergeCell ref="C4:C6"/>
    <mergeCell ref="D4:E4"/>
    <mergeCell ref="F4:F6"/>
    <mergeCell ref="G4:G6"/>
    <mergeCell ref="H4:H6"/>
    <mergeCell ref="I4:I6"/>
    <mergeCell ref="D5:D6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7"/>
  <sheetViews>
    <sheetView topLeftCell="A40" zoomScaleNormal="100" workbookViewId="0">
      <selection activeCell="B36" sqref="B36"/>
    </sheetView>
  </sheetViews>
  <sheetFormatPr defaultRowHeight="15" x14ac:dyDescent="0.25"/>
  <cols>
    <col min="1" max="1" width="13.7109375" customWidth="1"/>
    <col min="2" max="2" width="33.5703125" customWidth="1"/>
    <col min="3" max="3" width="4.140625" customWidth="1"/>
    <col min="4" max="4" width="5.5703125" customWidth="1"/>
    <col min="5" max="6" width="4.140625" customWidth="1"/>
    <col min="7" max="7" width="10.7109375" customWidth="1"/>
    <col min="8" max="8" width="9.7109375" customWidth="1"/>
    <col min="9" max="9" width="11.140625" bestFit="1" customWidth="1"/>
    <col min="10" max="10" width="8" customWidth="1"/>
    <col min="11" max="11" width="8.28515625" customWidth="1"/>
    <col min="12" max="12" width="6.5703125" customWidth="1"/>
    <col min="13" max="17" width="4.5703125" customWidth="1"/>
    <col min="18" max="18" width="5" customWidth="1"/>
    <col min="19" max="21" width="4.5703125" customWidth="1"/>
    <col min="22" max="22" width="5.7109375" customWidth="1"/>
    <col min="23" max="23" width="4.5703125" customWidth="1"/>
    <col min="24" max="24" width="4.85546875" customWidth="1"/>
    <col min="25" max="25" width="4.5703125" customWidth="1"/>
    <col min="26" max="26" width="5.85546875" customWidth="1"/>
  </cols>
  <sheetData>
    <row r="1" spans="1:27" ht="15.75" thickBot="1" x14ac:dyDescent="0.3">
      <c r="A1" s="348" t="s">
        <v>102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1"/>
    </row>
    <row r="2" spans="1:27" ht="54" customHeight="1" thickBot="1" x14ac:dyDescent="0.3">
      <c r="A2" s="248" t="s">
        <v>16</v>
      </c>
      <c r="B2" s="368" t="s">
        <v>104</v>
      </c>
      <c r="C2" s="371" t="s">
        <v>103</v>
      </c>
      <c r="D2" s="371"/>
      <c r="E2" s="371"/>
      <c r="F2" s="371"/>
      <c r="G2" s="372" t="s">
        <v>17</v>
      </c>
      <c r="H2" s="373" t="s">
        <v>0</v>
      </c>
      <c r="I2" s="250" t="s">
        <v>93</v>
      </c>
      <c r="J2" s="251"/>
      <c r="K2" s="251"/>
      <c r="L2" s="244"/>
      <c r="M2" s="261" t="s">
        <v>14</v>
      </c>
      <c r="N2" s="262"/>
      <c r="O2" s="262"/>
      <c r="P2" s="263"/>
      <c r="Q2" s="267" t="s">
        <v>15</v>
      </c>
      <c r="R2" s="268"/>
      <c r="S2" s="268"/>
      <c r="T2" s="268"/>
      <c r="U2" s="268"/>
      <c r="V2" s="269"/>
      <c r="W2" s="261" t="s">
        <v>136</v>
      </c>
      <c r="X2" s="262"/>
      <c r="Y2" s="262"/>
      <c r="Z2" s="263"/>
      <c r="AA2" s="1"/>
    </row>
    <row r="3" spans="1:27" ht="15.75" customHeight="1" thickBot="1" x14ac:dyDescent="0.3">
      <c r="A3" s="247"/>
      <c r="B3" s="369"/>
      <c r="C3" s="374" t="s">
        <v>33</v>
      </c>
      <c r="D3" s="363" t="s">
        <v>82</v>
      </c>
      <c r="E3" s="363" t="s">
        <v>83</v>
      </c>
      <c r="F3" s="364" t="s">
        <v>85</v>
      </c>
      <c r="G3" s="372"/>
      <c r="H3" s="373"/>
      <c r="I3" s="252"/>
      <c r="J3" s="253"/>
      <c r="K3" s="253"/>
      <c r="L3" s="254"/>
      <c r="M3" s="245" t="s">
        <v>18</v>
      </c>
      <c r="N3" s="246"/>
      <c r="O3" s="355" t="s">
        <v>19</v>
      </c>
      <c r="P3" s="245"/>
      <c r="Q3" s="264" t="s">
        <v>20</v>
      </c>
      <c r="R3" s="266"/>
      <c r="S3" s="264" t="s">
        <v>21</v>
      </c>
      <c r="T3" s="265"/>
      <c r="U3" s="265"/>
      <c r="V3" s="266"/>
      <c r="W3" s="248" t="s">
        <v>137</v>
      </c>
      <c r="X3" s="248"/>
      <c r="Y3" s="248" t="s">
        <v>138</v>
      </c>
      <c r="Z3" s="248"/>
      <c r="AA3" s="1"/>
    </row>
    <row r="4" spans="1:27" ht="15.75" customHeight="1" thickBot="1" x14ac:dyDescent="0.3">
      <c r="A4" s="247"/>
      <c r="B4" s="369"/>
      <c r="C4" s="374"/>
      <c r="D4" s="363"/>
      <c r="E4" s="363"/>
      <c r="F4" s="364"/>
      <c r="G4" s="372"/>
      <c r="H4" s="373"/>
      <c r="I4" s="252"/>
      <c r="J4" s="253"/>
      <c r="K4" s="253"/>
      <c r="L4" s="254"/>
      <c r="M4" s="259">
        <v>17</v>
      </c>
      <c r="N4" s="260"/>
      <c r="O4" s="362">
        <v>22</v>
      </c>
      <c r="P4" s="259"/>
      <c r="Q4" s="362">
        <v>17</v>
      </c>
      <c r="R4" s="260"/>
      <c r="S4" s="242">
        <v>17</v>
      </c>
      <c r="T4" s="249"/>
      <c r="U4" s="249" t="s">
        <v>121</v>
      </c>
      <c r="V4" s="270"/>
      <c r="W4" s="247" t="s">
        <v>122</v>
      </c>
      <c r="X4" s="247"/>
      <c r="Y4" s="247" t="s">
        <v>123</v>
      </c>
      <c r="Z4" s="247"/>
      <c r="AA4" s="1"/>
    </row>
    <row r="5" spans="1:27" ht="63" thickBot="1" x14ac:dyDescent="0.3">
      <c r="A5" s="255"/>
      <c r="B5" s="370"/>
      <c r="C5" s="374"/>
      <c r="D5" s="363"/>
      <c r="E5" s="363"/>
      <c r="F5" s="364"/>
      <c r="G5" s="372"/>
      <c r="H5" s="373"/>
      <c r="I5" s="16" t="s">
        <v>8</v>
      </c>
      <c r="J5" s="17" t="s">
        <v>94</v>
      </c>
      <c r="K5" s="18" t="s">
        <v>92</v>
      </c>
      <c r="L5" s="143" t="s">
        <v>81</v>
      </c>
      <c r="M5" s="273" t="s">
        <v>22</v>
      </c>
      <c r="N5" s="274"/>
      <c r="O5" s="365" t="s">
        <v>22</v>
      </c>
      <c r="P5" s="366"/>
      <c r="Q5" s="367" t="s">
        <v>22</v>
      </c>
      <c r="R5" s="274"/>
      <c r="S5" s="243" t="s">
        <v>22</v>
      </c>
      <c r="T5" s="271"/>
      <c r="U5" s="271" t="s">
        <v>22</v>
      </c>
      <c r="V5" s="272"/>
      <c r="W5" s="255" t="s">
        <v>22</v>
      </c>
      <c r="X5" s="255"/>
      <c r="Y5" s="255" t="s">
        <v>22</v>
      </c>
      <c r="Z5" s="255"/>
      <c r="AA5" s="1"/>
    </row>
    <row r="6" spans="1:27" ht="15.75" thickBot="1" x14ac:dyDescent="0.3">
      <c r="A6" s="165">
        <v>1</v>
      </c>
      <c r="B6" s="166">
        <v>2</v>
      </c>
      <c r="C6" s="168">
        <v>3</v>
      </c>
      <c r="D6" s="116">
        <v>4</v>
      </c>
      <c r="E6" s="117">
        <v>5</v>
      </c>
      <c r="F6" s="169">
        <v>6</v>
      </c>
      <c r="G6" s="167">
        <v>7</v>
      </c>
      <c r="H6" s="168">
        <v>8</v>
      </c>
      <c r="I6" s="117">
        <v>9</v>
      </c>
      <c r="J6" s="116">
        <v>10</v>
      </c>
      <c r="K6" s="116">
        <v>11</v>
      </c>
      <c r="L6" s="169">
        <v>12</v>
      </c>
      <c r="M6" s="168">
        <v>13</v>
      </c>
      <c r="N6" s="169">
        <v>14</v>
      </c>
      <c r="O6" s="168">
        <v>15</v>
      </c>
      <c r="P6" s="169">
        <v>16</v>
      </c>
      <c r="Q6" s="168">
        <v>17</v>
      </c>
      <c r="R6" s="169">
        <v>18</v>
      </c>
      <c r="S6" s="168">
        <v>19</v>
      </c>
      <c r="T6" s="116">
        <v>20</v>
      </c>
      <c r="U6" s="116">
        <v>21</v>
      </c>
      <c r="V6" s="169">
        <v>22</v>
      </c>
      <c r="W6" s="168">
        <v>23</v>
      </c>
      <c r="X6" s="169">
        <v>24</v>
      </c>
      <c r="Y6" s="168">
        <v>25</v>
      </c>
      <c r="Z6" s="169">
        <v>26</v>
      </c>
      <c r="AA6" s="1"/>
    </row>
    <row r="7" spans="1:27" ht="29.25" thickBot="1" x14ac:dyDescent="0.3">
      <c r="A7" s="224" t="s">
        <v>139</v>
      </c>
      <c r="B7" s="225" t="s">
        <v>140</v>
      </c>
      <c r="C7" s="226">
        <v>4</v>
      </c>
      <c r="D7" s="227">
        <v>8</v>
      </c>
      <c r="E7" s="227">
        <v>1</v>
      </c>
      <c r="F7" s="228">
        <v>0</v>
      </c>
      <c r="G7" s="229">
        <f>G8+G20</f>
        <v>2106</v>
      </c>
      <c r="H7" s="227">
        <f>H8+H20</f>
        <v>702</v>
      </c>
      <c r="I7" s="227">
        <f>I8+I20</f>
        <v>1404</v>
      </c>
      <c r="J7" s="227">
        <f>J8+J20</f>
        <v>740</v>
      </c>
      <c r="K7" s="227">
        <f>K8+K20</f>
        <v>664</v>
      </c>
      <c r="L7" s="228">
        <v>0</v>
      </c>
      <c r="M7" s="356">
        <f>M8+M20</f>
        <v>612</v>
      </c>
      <c r="N7" s="357"/>
      <c r="O7" s="356">
        <f>O8+O20</f>
        <v>792</v>
      </c>
      <c r="P7" s="357"/>
      <c r="Q7" s="358">
        <f>Q8+Q20</f>
        <v>0</v>
      </c>
      <c r="R7" s="357"/>
      <c r="S7" s="359">
        <f>S8+S20</f>
        <v>0</v>
      </c>
      <c r="T7" s="360"/>
      <c r="U7" s="360">
        <f>U8+U20</f>
        <v>0</v>
      </c>
      <c r="V7" s="361"/>
      <c r="W7" s="350">
        <f>W8+W20</f>
        <v>0</v>
      </c>
      <c r="X7" s="350"/>
      <c r="Y7" s="350">
        <f>Y8+Y20</f>
        <v>0</v>
      </c>
      <c r="Z7" s="350"/>
      <c r="AA7" s="1"/>
    </row>
    <row r="8" spans="1:27" ht="15.75" thickBot="1" x14ac:dyDescent="0.3">
      <c r="A8" s="233" t="s">
        <v>141</v>
      </c>
      <c r="B8" s="234" t="s">
        <v>142</v>
      </c>
      <c r="C8" s="151">
        <v>2</v>
      </c>
      <c r="D8" s="152">
        <v>6</v>
      </c>
      <c r="E8" s="152">
        <v>1</v>
      </c>
      <c r="F8" s="163">
        <v>0</v>
      </c>
      <c r="G8" s="235">
        <f>G9+G10+G11+G12+G13+G14+G15+G16+G17+G19+G18</f>
        <v>1255</v>
      </c>
      <c r="H8" s="152">
        <f>H9+H10+H11+H12+H13+H14+H15+H16+H17+H19+H18</f>
        <v>419</v>
      </c>
      <c r="I8" s="152">
        <f>SUM(I9:I19)</f>
        <v>836</v>
      </c>
      <c r="J8" s="236">
        <f>J9+J10+J11+J12+J13+J14+J15+J16+J17+J19+J18</f>
        <v>357</v>
      </c>
      <c r="K8" s="236">
        <f>K9+K10+K11+K12+K13+K14+K15+K16+K17+K19+K18</f>
        <v>479</v>
      </c>
      <c r="L8" s="180">
        <v>0</v>
      </c>
      <c r="M8" s="347">
        <f>M9+M10+M11+M12+M13+M14+M15+M16+M17+M19+M18</f>
        <v>374</v>
      </c>
      <c r="N8" s="351"/>
      <c r="O8" s="347">
        <f>O9+O10+O11+O12+O13+O14+O15+O16+O17+O19+O18</f>
        <v>462</v>
      </c>
      <c r="P8" s="351"/>
      <c r="Q8" s="354">
        <f>Q9+Q10+Q11+Q12+Q13+Q14+Q15+Q17+Q19</f>
        <v>0</v>
      </c>
      <c r="R8" s="351"/>
      <c r="S8" s="298">
        <f>S9+S10+S11+S12+S13+S14+S15+S17+S19</f>
        <v>0</v>
      </c>
      <c r="T8" s="299"/>
      <c r="U8" s="299">
        <f>U9+U10+U11+U12+U13+U14+U15+U17+U19</f>
        <v>0</v>
      </c>
      <c r="V8" s="353"/>
      <c r="W8" s="301">
        <f>W9+W10+W11+W12+W13+W14+W15+W17+W19</f>
        <v>0</v>
      </c>
      <c r="X8" s="301"/>
      <c r="Y8" s="301">
        <f>Y9+Y10+Y11+Y12+Y13+Y14+Y15+Y17+Y19</f>
        <v>0</v>
      </c>
      <c r="Z8" s="301"/>
      <c r="AA8" s="1"/>
    </row>
    <row r="9" spans="1:27" x14ac:dyDescent="0.25">
      <c r="A9" s="230" t="s">
        <v>143</v>
      </c>
      <c r="B9" s="175" t="s">
        <v>144</v>
      </c>
      <c r="C9" s="11">
        <v>2</v>
      </c>
      <c r="D9" s="6"/>
      <c r="E9" s="148"/>
      <c r="F9" s="14"/>
      <c r="G9" s="6">
        <f t="shared" ref="G9:G19" si="0">H9+I9</f>
        <v>117</v>
      </c>
      <c r="H9" s="3">
        <v>39</v>
      </c>
      <c r="I9" s="39">
        <v>78</v>
      </c>
      <c r="J9" s="232">
        <f t="shared" ref="J9:J19" si="1">I9-K9</f>
        <v>32</v>
      </c>
      <c r="K9" s="148">
        <v>46</v>
      </c>
      <c r="L9" s="3"/>
      <c r="M9" s="59">
        <f>N9*M4</f>
        <v>34</v>
      </c>
      <c r="N9" s="54">
        <v>2</v>
      </c>
      <c r="O9" s="59">
        <f>O4*P9</f>
        <v>44</v>
      </c>
      <c r="P9" s="54">
        <v>2</v>
      </c>
      <c r="Q9" s="6"/>
      <c r="R9" s="14"/>
      <c r="S9" s="6"/>
      <c r="T9" s="3"/>
      <c r="U9" s="148"/>
      <c r="V9" s="3"/>
      <c r="W9" s="11"/>
      <c r="X9" s="3"/>
      <c r="Y9" s="11"/>
      <c r="Z9" s="14"/>
      <c r="AA9" s="1"/>
    </row>
    <row r="10" spans="1:27" x14ac:dyDescent="0.25">
      <c r="A10" s="197" t="s">
        <v>145</v>
      </c>
      <c r="B10" s="173" t="s">
        <v>146</v>
      </c>
      <c r="C10" s="11"/>
      <c r="D10" s="147">
        <v>2</v>
      </c>
      <c r="E10" s="147"/>
      <c r="F10" s="45"/>
      <c r="G10" s="160">
        <f t="shared" si="0"/>
        <v>150</v>
      </c>
      <c r="H10" s="159">
        <v>50</v>
      </c>
      <c r="I10" s="44">
        <v>100</v>
      </c>
      <c r="J10" s="191">
        <f t="shared" si="1"/>
        <v>30</v>
      </c>
      <c r="K10" s="147">
        <v>70</v>
      </c>
      <c r="L10" s="159"/>
      <c r="M10" s="64">
        <f>N10*M4</f>
        <v>34</v>
      </c>
      <c r="N10" s="55">
        <v>2</v>
      </c>
      <c r="O10" s="64">
        <f>O4*P10</f>
        <v>66</v>
      </c>
      <c r="P10" s="55">
        <v>3</v>
      </c>
      <c r="Q10" s="160"/>
      <c r="R10" s="45"/>
      <c r="S10" s="160"/>
      <c r="T10" s="159"/>
      <c r="U10" s="147"/>
      <c r="V10" s="159"/>
      <c r="W10" s="43"/>
      <c r="X10" s="159"/>
      <c r="Y10" s="43"/>
      <c r="Z10" s="45"/>
      <c r="AA10" s="1"/>
    </row>
    <row r="11" spans="1:27" x14ac:dyDescent="0.25">
      <c r="A11" s="197" t="s">
        <v>147</v>
      </c>
      <c r="B11" s="173" t="s">
        <v>148</v>
      </c>
      <c r="C11" s="43"/>
      <c r="D11" s="147">
        <v>2</v>
      </c>
      <c r="E11" s="147"/>
      <c r="F11" s="45"/>
      <c r="G11" s="160">
        <f t="shared" si="0"/>
        <v>117</v>
      </c>
      <c r="H11" s="159">
        <v>39</v>
      </c>
      <c r="I11" s="44">
        <v>78</v>
      </c>
      <c r="J11" s="191">
        <f t="shared" si="1"/>
        <v>18</v>
      </c>
      <c r="K11" s="147">
        <v>60</v>
      </c>
      <c r="L11" s="159"/>
      <c r="M11" s="64">
        <f>N11*M4</f>
        <v>34</v>
      </c>
      <c r="N11" s="55">
        <v>2</v>
      </c>
      <c r="O11" s="64">
        <f>O4*P11</f>
        <v>44</v>
      </c>
      <c r="P11" s="55">
        <v>2</v>
      </c>
      <c r="Q11" s="160"/>
      <c r="R11" s="45"/>
      <c r="S11" s="160"/>
      <c r="T11" s="159"/>
      <c r="U11" s="147"/>
      <c r="V11" s="159"/>
      <c r="W11" s="43"/>
      <c r="X11" s="159"/>
      <c r="Y11" s="43"/>
      <c r="Z11" s="45"/>
      <c r="AA11" s="1"/>
    </row>
    <row r="12" spans="1:27" x14ac:dyDescent="0.25">
      <c r="A12" s="197" t="s">
        <v>149</v>
      </c>
      <c r="B12" s="173" t="s">
        <v>150</v>
      </c>
      <c r="C12" s="43"/>
      <c r="D12" s="147">
        <v>2</v>
      </c>
      <c r="E12" s="147"/>
      <c r="F12" s="45"/>
      <c r="G12" s="160">
        <f t="shared" si="0"/>
        <v>142</v>
      </c>
      <c r="H12" s="159">
        <v>47</v>
      </c>
      <c r="I12" s="44">
        <v>95</v>
      </c>
      <c r="J12" s="191">
        <f t="shared" si="1"/>
        <v>65</v>
      </c>
      <c r="K12" s="147">
        <v>30</v>
      </c>
      <c r="L12" s="159"/>
      <c r="M12" s="64">
        <f>N12*M4</f>
        <v>51</v>
      </c>
      <c r="N12" s="55">
        <v>3</v>
      </c>
      <c r="O12" s="64">
        <f>O4*P12</f>
        <v>44</v>
      </c>
      <c r="P12" s="55">
        <v>2</v>
      </c>
      <c r="Q12" s="160"/>
      <c r="R12" s="45"/>
      <c r="S12" s="160"/>
      <c r="T12" s="159"/>
      <c r="U12" s="147"/>
      <c r="V12" s="159"/>
      <c r="W12" s="43"/>
      <c r="X12" s="159"/>
      <c r="Y12" s="43"/>
      <c r="Z12" s="45"/>
      <c r="AA12" s="1"/>
    </row>
    <row r="13" spans="1:27" x14ac:dyDescent="0.25">
      <c r="A13" s="197" t="s">
        <v>151</v>
      </c>
      <c r="B13" s="173" t="s">
        <v>152</v>
      </c>
      <c r="C13" s="43">
        <v>2</v>
      </c>
      <c r="D13" s="147"/>
      <c r="E13" s="147"/>
      <c r="F13" s="45"/>
      <c r="G13" s="160">
        <f t="shared" si="0"/>
        <v>117</v>
      </c>
      <c r="H13" s="159">
        <v>39</v>
      </c>
      <c r="I13" s="44">
        <v>78</v>
      </c>
      <c r="J13" s="191">
        <f t="shared" si="1"/>
        <v>32</v>
      </c>
      <c r="K13" s="147">
        <v>46</v>
      </c>
      <c r="L13" s="159"/>
      <c r="M13" s="64">
        <f>N13*M4</f>
        <v>34</v>
      </c>
      <c r="N13" s="55">
        <v>2</v>
      </c>
      <c r="O13" s="64">
        <f>O4*P13</f>
        <v>44</v>
      </c>
      <c r="P13" s="55">
        <v>2</v>
      </c>
      <c r="Q13" s="160"/>
      <c r="R13" s="45"/>
      <c r="S13" s="160"/>
      <c r="T13" s="159"/>
      <c r="U13" s="147"/>
      <c r="V13" s="159"/>
      <c r="W13" s="43"/>
      <c r="X13" s="159"/>
      <c r="Y13" s="43"/>
      <c r="Z13" s="45"/>
      <c r="AA13" s="1"/>
    </row>
    <row r="14" spans="1:27" x14ac:dyDescent="0.25">
      <c r="A14" s="197" t="s">
        <v>153</v>
      </c>
      <c r="B14" s="173" t="s">
        <v>154</v>
      </c>
      <c r="C14" s="43"/>
      <c r="D14" s="4">
        <v>2</v>
      </c>
      <c r="E14" s="147"/>
      <c r="F14" s="45"/>
      <c r="G14" s="160">
        <f t="shared" si="0"/>
        <v>59</v>
      </c>
      <c r="H14" s="159">
        <v>20</v>
      </c>
      <c r="I14" s="44">
        <v>39</v>
      </c>
      <c r="J14" s="191">
        <f t="shared" si="1"/>
        <v>19</v>
      </c>
      <c r="K14" s="147">
        <v>20</v>
      </c>
      <c r="L14" s="159"/>
      <c r="M14" s="64">
        <f>N14*M4</f>
        <v>17</v>
      </c>
      <c r="N14" s="55">
        <v>1</v>
      </c>
      <c r="O14" s="64">
        <f>O4*P14</f>
        <v>22</v>
      </c>
      <c r="P14" s="55">
        <v>1</v>
      </c>
      <c r="Q14" s="160"/>
      <c r="R14" s="45"/>
      <c r="S14" s="160"/>
      <c r="T14" s="159"/>
      <c r="U14" s="147"/>
      <c r="V14" s="159"/>
      <c r="W14" s="43"/>
      <c r="X14" s="159"/>
      <c r="Y14" s="43"/>
      <c r="Z14" s="45"/>
      <c r="AA14" s="1"/>
    </row>
    <row r="15" spans="1:27" x14ac:dyDescent="0.25">
      <c r="A15" s="197" t="s">
        <v>155</v>
      </c>
      <c r="B15" s="173" t="s">
        <v>156</v>
      </c>
      <c r="C15" s="171"/>
      <c r="D15" s="147" t="s">
        <v>157</v>
      </c>
      <c r="E15" s="160"/>
      <c r="F15" s="45"/>
      <c r="G15" s="160">
        <f t="shared" si="0"/>
        <v>176</v>
      </c>
      <c r="H15" s="159">
        <v>59</v>
      </c>
      <c r="I15" s="44">
        <v>117</v>
      </c>
      <c r="J15" s="191">
        <f t="shared" si="1"/>
        <v>92</v>
      </c>
      <c r="K15" s="147">
        <v>25</v>
      </c>
      <c r="L15" s="159"/>
      <c r="M15" s="64">
        <f>N15*M4</f>
        <v>51</v>
      </c>
      <c r="N15" s="55">
        <v>3</v>
      </c>
      <c r="O15" s="64">
        <f>O4*P15</f>
        <v>66</v>
      </c>
      <c r="P15" s="55">
        <v>3</v>
      </c>
      <c r="Q15" s="160"/>
      <c r="R15" s="45"/>
      <c r="S15" s="160"/>
      <c r="T15" s="159"/>
      <c r="U15" s="147"/>
      <c r="V15" s="159"/>
      <c r="W15" s="43"/>
      <c r="X15" s="159"/>
      <c r="Y15" s="43"/>
      <c r="Z15" s="45"/>
      <c r="AA15" s="1"/>
    </row>
    <row r="16" spans="1:27" x14ac:dyDescent="0.25">
      <c r="A16" s="197" t="s">
        <v>158</v>
      </c>
      <c r="B16" s="173" t="s">
        <v>159</v>
      </c>
      <c r="C16" s="171"/>
      <c r="D16" s="147" t="s">
        <v>157</v>
      </c>
      <c r="E16" s="160"/>
      <c r="F16" s="45"/>
      <c r="G16" s="160">
        <f t="shared" si="0"/>
        <v>59</v>
      </c>
      <c r="H16" s="159">
        <v>20</v>
      </c>
      <c r="I16" s="44">
        <v>39</v>
      </c>
      <c r="J16" s="191">
        <f t="shared" si="1"/>
        <v>29</v>
      </c>
      <c r="K16" s="147">
        <v>10</v>
      </c>
      <c r="L16" s="159"/>
      <c r="M16" s="64">
        <f>M4*N16</f>
        <v>17</v>
      </c>
      <c r="N16" s="55">
        <v>1</v>
      </c>
      <c r="O16" s="64">
        <f>O4*P16</f>
        <v>22</v>
      </c>
      <c r="P16" s="55">
        <v>1</v>
      </c>
      <c r="Q16" s="160"/>
      <c r="R16" s="45"/>
      <c r="S16" s="160"/>
      <c r="T16" s="159"/>
      <c r="U16" s="147"/>
      <c r="V16" s="159"/>
      <c r="W16" s="43"/>
      <c r="X16" s="159"/>
      <c r="Y16" s="43"/>
      <c r="Z16" s="45"/>
      <c r="AA16" s="1"/>
    </row>
    <row r="17" spans="1:27" ht="30" x14ac:dyDescent="0.25">
      <c r="A17" s="197" t="s">
        <v>160</v>
      </c>
      <c r="B17" s="173" t="s">
        <v>161</v>
      </c>
      <c r="C17" s="43"/>
      <c r="D17" s="148"/>
      <c r="E17" s="147">
        <v>2</v>
      </c>
      <c r="F17" s="45"/>
      <c r="G17" s="160">
        <f t="shared" si="0"/>
        <v>84</v>
      </c>
      <c r="H17" s="159">
        <v>28</v>
      </c>
      <c r="I17" s="44">
        <v>56</v>
      </c>
      <c r="J17" s="192">
        <f t="shared" si="1"/>
        <v>18</v>
      </c>
      <c r="K17" s="147">
        <v>38</v>
      </c>
      <c r="L17" s="159"/>
      <c r="M17" s="64">
        <f>N17*M4</f>
        <v>34</v>
      </c>
      <c r="N17" s="55">
        <v>2</v>
      </c>
      <c r="O17" s="64">
        <f>O4*P17</f>
        <v>22</v>
      </c>
      <c r="P17" s="55">
        <v>1</v>
      </c>
      <c r="Q17" s="160"/>
      <c r="R17" s="45"/>
      <c r="S17" s="160"/>
      <c r="T17" s="159"/>
      <c r="U17" s="147"/>
      <c r="V17" s="159"/>
      <c r="W17" s="43"/>
      <c r="X17" s="159"/>
      <c r="Y17" s="43"/>
      <c r="Z17" s="45"/>
      <c r="AA17" s="1"/>
    </row>
    <row r="18" spans="1:27" x14ac:dyDescent="0.25">
      <c r="A18" s="197" t="s">
        <v>162</v>
      </c>
      <c r="B18" s="173" t="s">
        <v>163</v>
      </c>
      <c r="C18" s="43"/>
      <c r="D18" s="147">
        <v>1.2</v>
      </c>
      <c r="E18" s="147"/>
      <c r="F18" s="45"/>
      <c r="G18" s="160">
        <f t="shared" si="0"/>
        <v>175</v>
      </c>
      <c r="H18" s="159">
        <v>58</v>
      </c>
      <c r="I18" s="44">
        <v>117</v>
      </c>
      <c r="J18" s="191">
        <f t="shared" si="1"/>
        <v>2</v>
      </c>
      <c r="K18" s="147">
        <v>115</v>
      </c>
      <c r="L18" s="159"/>
      <c r="M18" s="64">
        <f>M4*N18</f>
        <v>51</v>
      </c>
      <c r="N18" s="55">
        <v>3</v>
      </c>
      <c r="O18" s="64">
        <f>O4*P18</f>
        <v>66</v>
      </c>
      <c r="P18" s="55">
        <v>3</v>
      </c>
      <c r="Q18" s="160"/>
      <c r="R18" s="45"/>
      <c r="S18" s="160"/>
      <c r="T18" s="159"/>
      <c r="U18" s="147"/>
      <c r="V18" s="159"/>
      <c r="W18" s="43"/>
      <c r="X18" s="159"/>
      <c r="Y18" s="43"/>
      <c r="Z18" s="45"/>
      <c r="AA18" s="1"/>
    </row>
    <row r="19" spans="1:27" ht="15.75" thickBot="1" x14ac:dyDescent="0.3">
      <c r="A19" s="222" t="s">
        <v>164</v>
      </c>
      <c r="B19" s="176" t="s">
        <v>165</v>
      </c>
      <c r="C19" s="12"/>
      <c r="D19" s="4">
        <v>2</v>
      </c>
      <c r="E19" s="4"/>
      <c r="F19" s="13"/>
      <c r="G19" s="20">
        <f t="shared" si="0"/>
        <v>59</v>
      </c>
      <c r="H19" s="5">
        <v>20</v>
      </c>
      <c r="I19" s="48">
        <v>39</v>
      </c>
      <c r="J19" s="223">
        <f t="shared" si="1"/>
        <v>20</v>
      </c>
      <c r="K19" s="4">
        <v>19</v>
      </c>
      <c r="L19" s="5"/>
      <c r="M19" s="65">
        <f>N19*M4</f>
        <v>17</v>
      </c>
      <c r="N19" s="63">
        <v>1</v>
      </c>
      <c r="O19" s="65">
        <f>O4*P19</f>
        <v>22</v>
      </c>
      <c r="P19" s="63">
        <v>1</v>
      </c>
      <c r="Q19" s="20"/>
      <c r="R19" s="13"/>
      <c r="S19" s="20"/>
      <c r="T19" s="5"/>
      <c r="U19" s="4"/>
      <c r="V19" s="5"/>
      <c r="W19" s="12"/>
      <c r="X19" s="5"/>
      <c r="Y19" s="12"/>
      <c r="Z19" s="13"/>
      <c r="AA19" s="1"/>
    </row>
    <row r="20" spans="1:27" ht="15.75" thickBot="1" x14ac:dyDescent="0.3">
      <c r="A20" s="233" t="s">
        <v>166</v>
      </c>
      <c r="B20" s="234" t="s">
        <v>167</v>
      </c>
      <c r="C20" s="151">
        <v>2</v>
      </c>
      <c r="D20" s="152">
        <v>2</v>
      </c>
      <c r="E20" s="152">
        <v>0</v>
      </c>
      <c r="F20" s="163">
        <v>0</v>
      </c>
      <c r="G20" s="235">
        <f>G21+G22+G23+G24</f>
        <v>851</v>
      </c>
      <c r="H20" s="152">
        <f>H21+H22+H23+H24</f>
        <v>283</v>
      </c>
      <c r="I20" s="152">
        <f>I21+I22+I23+I24</f>
        <v>568</v>
      </c>
      <c r="J20" s="152">
        <f>J21+J22+J23+J24</f>
        <v>383</v>
      </c>
      <c r="K20" s="152">
        <f>K21+K22+K23+K24</f>
        <v>185</v>
      </c>
      <c r="L20" s="180">
        <v>0</v>
      </c>
      <c r="M20" s="347">
        <f>M21+M22+M23+M24</f>
        <v>238</v>
      </c>
      <c r="N20" s="351"/>
      <c r="O20" s="347">
        <f>O21+O22+O23+O24</f>
        <v>330</v>
      </c>
      <c r="P20" s="351"/>
      <c r="Q20" s="354">
        <f>Q21+Q22+Q23+Q24</f>
        <v>0</v>
      </c>
      <c r="R20" s="351"/>
      <c r="S20" s="354">
        <f>S21+S22+S23+S24</f>
        <v>0</v>
      </c>
      <c r="T20" s="354"/>
      <c r="U20" s="299">
        <f>U21+U22+U23+U24</f>
        <v>0</v>
      </c>
      <c r="V20" s="353"/>
      <c r="W20" s="347">
        <f>W21+W22+W23+W24</f>
        <v>0</v>
      </c>
      <c r="X20" s="354"/>
      <c r="Y20" s="347">
        <f>Y21+Y22+Y23+Y24</f>
        <v>0</v>
      </c>
      <c r="Z20" s="351"/>
      <c r="AA20" s="1"/>
    </row>
    <row r="21" spans="1:27" x14ac:dyDescent="0.25">
      <c r="A21" s="230" t="s">
        <v>168</v>
      </c>
      <c r="B21" s="175" t="s">
        <v>1</v>
      </c>
      <c r="C21" s="11">
        <v>2</v>
      </c>
      <c r="D21" s="148"/>
      <c r="E21" s="148"/>
      <c r="F21" s="14"/>
      <c r="G21" s="6">
        <f t="shared" ref="G21:G24" si="2">H21+I21</f>
        <v>435</v>
      </c>
      <c r="H21" s="3">
        <v>145</v>
      </c>
      <c r="I21" s="39">
        <v>290</v>
      </c>
      <c r="J21" s="231">
        <f>I21-K21</f>
        <v>240</v>
      </c>
      <c r="K21" s="148">
        <v>50</v>
      </c>
      <c r="L21" s="3"/>
      <c r="M21" s="59">
        <f>N21*$M$4</f>
        <v>136</v>
      </c>
      <c r="N21" s="54">
        <v>8</v>
      </c>
      <c r="O21" s="59">
        <f>O4*P21</f>
        <v>154</v>
      </c>
      <c r="P21" s="54">
        <v>7</v>
      </c>
      <c r="Q21" s="6"/>
      <c r="R21" s="14"/>
      <c r="S21" s="6"/>
      <c r="T21" s="3"/>
      <c r="U21" s="148"/>
      <c r="V21" s="3"/>
      <c r="W21" s="11"/>
      <c r="X21" s="3"/>
      <c r="Y21" s="11"/>
      <c r="Z21" s="14"/>
      <c r="AA21" s="1"/>
    </row>
    <row r="22" spans="1:27" x14ac:dyDescent="0.25">
      <c r="A22" s="197" t="s">
        <v>169</v>
      </c>
      <c r="B22" s="173" t="s">
        <v>170</v>
      </c>
      <c r="C22" s="43"/>
      <c r="D22" s="147">
        <v>2</v>
      </c>
      <c r="E22" s="147"/>
      <c r="F22" s="45"/>
      <c r="G22" s="160">
        <f t="shared" si="2"/>
        <v>175</v>
      </c>
      <c r="H22" s="159">
        <v>58</v>
      </c>
      <c r="I22" s="44">
        <v>117</v>
      </c>
      <c r="J22" s="193">
        <f>I22-K22</f>
        <v>32</v>
      </c>
      <c r="K22" s="147">
        <v>85</v>
      </c>
      <c r="L22" s="159"/>
      <c r="M22" s="64">
        <f>N22*$M$4</f>
        <v>51</v>
      </c>
      <c r="N22" s="55">
        <v>3</v>
      </c>
      <c r="O22" s="64">
        <f>O4*P22</f>
        <v>66</v>
      </c>
      <c r="P22" s="55">
        <v>3</v>
      </c>
      <c r="Q22" s="160"/>
      <c r="R22" s="45"/>
      <c r="S22" s="160"/>
      <c r="T22" s="159"/>
      <c r="U22" s="147"/>
      <c r="V22" s="159"/>
      <c r="W22" s="43"/>
      <c r="X22" s="159"/>
      <c r="Y22" s="43"/>
      <c r="Z22" s="45"/>
      <c r="AA22" s="1"/>
    </row>
    <row r="23" spans="1:27" x14ac:dyDescent="0.25">
      <c r="A23" s="197" t="s">
        <v>171</v>
      </c>
      <c r="B23" s="173" t="s">
        <v>172</v>
      </c>
      <c r="C23" s="43">
        <v>2</v>
      </c>
      <c r="D23" s="147"/>
      <c r="E23" s="147"/>
      <c r="F23" s="45"/>
      <c r="G23" s="160">
        <f t="shared" si="2"/>
        <v>150</v>
      </c>
      <c r="H23" s="159">
        <v>50</v>
      </c>
      <c r="I23" s="44">
        <v>100</v>
      </c>
      <c r="J23" s="193">
        <f>I23-K23</f>
        <v>70</v>
      </c>
      <c r="K23" s="147">
        <v>30</v>
      </c>
      <c r="L23" s="159"/>
      <c r="M23" s="64">
        <f>N23*$M$4</f>
        <v>34</v>
      </c>
      <c r="N23" s="55">
        <v>2</v>
      </c>
      <c r="O23" s="64">
        <f>O4*P23</f>
        <v>66</v>
      </c>
      <c r="P23" s="55">
        <v>3</v>
      </c>
      <c r="Q23" s="160"/>
      <c r="R23" s="45"/>
      <c r="S23" s="160"/>
      <c r="T23" s="159"/>
      <c r="U23" s="147"/>
      <c r="V23" s="159"/>
      <c r="W23" s="43"/>
      <c r="X23" s="159"/>
      <c r="Y23" s="43"/>
      <c r="Z23" s="45"/>
      <c r="AA23" s="1"/>
    </row>
    <row r="24" spans="1:27" ht="15.75" thickBot="1" x14ac:dyDescent="0.3">
      <c r="A24" s="198" t="s">
        <v>173</v>
      </c>
      <c r="B24" s="174" t="s">
        <v>174</v>
      </c>
      <c r="C24" s="85"/>
      <c r="D24" s="114">
        <v>2</v>
      </c>
      <c r="E24" s="114"/>
      <c r="F24" s="91"/>
      <c r="G24" s="194">
        <f t="shared" si="2"/>
        <v>91</v>
      </c>
      <c r="H24" s="172">
        <v>30</v>
      </c>
      <c r="I24" s="221">
        <v>61</v>
      </c>
      <c r="J24" s="195">
        <f>I24-K24</f>
        <v>41</v>
      </c>
      <c r="K24" s="114">
        <v>20</v>
      </c>
      <c r="L24" s="172"/>
      <c r="M24" s="189">
        <f>N24*$M$4</f>
        <v>17</v>
      </c>
      <c r="N24" s="89">
        <v>1</v>
      </c>
      <c r="O24" s="189">
        <f>O4*P24</f>
        <v>44</v>
      </c>
      <c r="P24" s="89">
        <v>2</v>
      </c>
      <c r="Q24" s="194"/>
      <c r="R24" s="91"/>
      <c r="S24" s="194"/>
      <c r="T24" s="172"/>
      <c r="U24" s="114"/>
      <c r="V24" s="172"/>
      <c r="W24" s="85"/>
      <c r="X24" s="172"/>
      <c r="Y24" s="85"/>
      <c r="Z24" s="91"/>
      <c r="AA24" s="1"/>
    </row>
    <row r="25" spans="1:27" ht="43.5" thickBot="1" x14ac:dyDescent="0.3">
      <c r="A25" s="31" t="s">
        <v>34</v>
      </c>
      <c r="B25" s="31" t="s">
        <v>35</v>
      </c>
      <c r="C25" s="144">
        <v>0</v>
      </c>
      <c r="D25" s="145">
        <v>3</v>
      </c>
      <c r="E25" s="145">
        <v>0</v>
      </c>
      <c r="F25" s="161">
        <v>0</v>
      </c>
      <c r="G25" s="144">
        <f>G26+G27+G28+G29</f>
        <v>508</v>
      </c>
      <c r="H25" s="145">
        <f>H26+H27+H28+H29</f>
        <v>170</v>
      </c>
      <c r="I25" s="145">
        <f>SUM(I26:I29)</f>
        <v>338</v>
      </c>
      <c r="J25" s="145">
        <f>J26+J27+J28+J29</f>
        <v>57</v>
      </c>
      <c r="K25" s="145">
        <f>K26+K27+K28+K29</f>
        <v>281</v>
      </c>
      <c r="L25" s="161">
        <v>0</v>
      </c>
      <c r="M25" s="145">
        <v>0</v>
      </c>
      <c r="N25" s="161">
        <v>0</v>
      </c>
      <c r="O25" s="144">
        <v>0</v>
      </c>
      <c r="P25" s="179">
        <v>0</v>
      </c>
      <c r="Q25" s="256">
        <f>SUM(Q26:Q29)</f>
        <v>170</v>
      </c>
      <c r="R25" s="256"/>
      <c r="S25" s="257">
        <f>SUM(S26:S29)</f>
        <v>68</v>
      </c>
      <c r="T25" s="258"/>
      <c r="U25" s="258">
        <f>SUM(U27:U29)</f>
        <v>12</v>
      </c>
      <c r="V25" s="352"/>
      <c r="W25" s="256">
        <f>SUM(W26:W29)</f>
        <v>52</v>
      </c>
      <c r="X25" s="256"/>
      <c r="Y25" s="256">
        <f>Y26+Y27+Y28+Y29</f>
        <v>36</v>
      </c>
      <c r="Z25" s="256"/>
      <c r="AA25" s="1"/>
    </row>
    <row r="26" spans="1:27" x14ac:dyDescent="0.25">
      <c r="A26" s="46" t="s">
        <v>36</v>
      </c>
      <c r="B26" s="175" t="s">
        <v>37</v>
      </c>
      <c r="C26" s="11"/>
      <c r="D26" s="6" t="s">
        <v>177</v>
      </c>
      <c r="E26" s="75"/>
      <c r="F26" s="14"/>
      <c r="G26" s="6">
        <f>SUM(H26,J26:K26)</f>
        <v>77</v>
      </c>
      <c r="H26" s="95">
        <v>26</v>
      </c>
      <c r="I26" s="118">
        <f>SUM(J26:K26)</f>
        <v>51</v>
      </c>
      <c r="J26" s="24">
        <v>17</v>
      </c>
      <c r="K26" s="148">
        <v>34</v>
      </c>
      <c r="L26" s="14"/>
      <c r="M26" s="148"/>
      <c r="N26" s="14"/>
      <c r="O26" s="11"/>
      <c r="P26" s="3"/>
      <c r="Q26" s="59">
        <v>51</v>
      </c>
      <c r="R26" s="54">
        <v>3</v>
      </c>
      <c r="S26" s="6"/>
      <c r="T26" s="3"/>
      <c r="U26" s="3"/>
      <c r="V26" s="157"/>
      <c r="W26" s="81"/>
      <c r="X26" s="97"/>
      <c r="Y26" s="81"/>
      <c r="Z26" s="68"/>
      <c r="AA26" s="1"/>
    </row>
    <row r="27" spans="1:27" x14ac:dyDescent="0.25">
      <c r="A27" s="34" t="s">
        <v>38</v>
      </c>
      <c r="B27" s="173" t="s">
        <v>39</v>
      </c>
      <c r="C27" s="11"/>
      <c r="D27" s="160" t="s">
        <v>177</v>
      </c>
      <c r="E27" s="73"/>
      <c r="F27" s="45"/>
      <c r="G27" s="6">
        <f t="shared" ref="G27:G29" si="3">SUM(H27,J27:K27)</f>
        <v>77</v>
      </c>
      <c r="H27" s="147">
        <v>26</v>
      </c>
      <c r="I27" s="44">
        <f t="shared" ref="I27:I29" si="4">SUM(J27:K27)</f>
        <v>51</v>
      </c>
      <c r="J27" s="25">
        <v>36</v>
      </c>
      <c r="K27" s="147">
        <v>15</v>
      </c>
      <c r="L27" s="45"/>
      <c r="M27" s="147"/>
      <c r="N27" s="45"/>
      <c r="O27" s="43"/>
      <c r="P27" s="159"/>
      <c r="Q27" s="64">
        <v>51</v>
      </c>
      <c r="R27" s="55">
        <v>3</v>
      </c>
      <c r="S27" s="160"/>
      <c r="T27" s="159"/>
      <c r="U27" s="3"/>
      <c r="V27" s="3"/>
      <c r="W27" s="78"/>
      <c r="X27" s="69"/>
      <c r="Y27" s="78"/>
      <c r="Z27" s="69"/>
      <c r="AA27" s="1"/>
    </row>
    <row r="28" spans="1:27" x14ac:dyDescent="0.25">
      <c r="A28" s="34" t="s">
        <v>40</v>
      </c>
      <c r="B28" s="173" t="s">
        <v>41</v>
      </c>
      <c r="C28" s="138"/>
      <c r="D28" s="160">
        <v>6</v>
      </c>
      <c r="E28" s="147"/>
      <c r="F28" s="45"/>
      <c r="G28" s="6">
        <f t="shared" si="3"/>
        <v>177</v>
      </c>
      <c r="H28" s="147">
        <v>59</v>
      </c>
      <c r="I28" s="44">
        <f t="shared" si="4"/>
        <v>118</v>
      </c>
      <c r="J28" s="25">
        <v>2</v>
      </c>
      <c r="K28" s="147">
        <v>116</v>
      </c>
      <c r="L28" s="45"/>
      <c r="M28" s="147"/>
      <c r="N28" s="45"/>
      <c r="O28" s="43"/>
      <c r="P28" s="159"/>
      <c r="Q28" s="64">
        <v>34</v>
      </c>
      <c r="R28" s="55">
        <v>2</v>
      </c>
      <c r="S28" s="154">
        <v>34</v>
      </c>
      <c r="T28" s="153">
        <v>2</v>
      </c>
      <c r="U28" s="58">
        <v>6</v>
      </c>
      <c r="V28" s="58">
        <v>2</v>
      </c>
      <c r="W28" s="124">
        <v>26</v>
      </c>
      <c r="X28" s="125">
        <v>2</v>
      </c>
      <c r="Y28" s="124">
        <v>18</v>
      </c>
      <c r="Z28" s="125">
        <v>2</v>
      </c>
      <c r="AA28" s="1"/>
    </row>
    <row r="29" spans="1:27" ht="15.75" thickBot="1" x14ac:dyDescent="0.3">
      <c r="A29" s="47" t="s">
        <v>42</v>
      </c>
      <c r="B29" s="176" t="s">
        <v>43</v>
      </c>
      <c r="C29" s="12"/>
      <c r="D29" s="20">
        <v>6</v>
      </c>
      <c r="E29" s="4"/>
      <c r="F29" s="13"/>
      <c r="G29" s="6">
        <f t="shared" si="3"/>
        <v>177</v>
      </c>
      <c r="H29" s="114">
        <v>59</v>
      </c>
      <c r="I29" s="221">
        <f t="shared" si="4"/>
        <v>118</v>
      </c>
      <c r="J29" s="23">
        <v>2</v>
      </c>
      <c r="K29" s="4">
        <v>116</v>
      </c>
      <c r="L29" s="13"/>
      <c r="M29" s="4"/>
      <c r="N29" s="13"/>
      <c r="O29" s="12"/>
      <c r="P29" s="5"/>
      <c r="Q29" s="65">
        <v>34</v>
      </c>
      <c r="R29" s="63">
        <v>2</v>
      </c>
      <c r="S29" s="61">
        <v>34</v>
      </c>
      <c r="T29" s="62">
        <v>2</v>
      </c>
      <c r="U29" s="58">
        <v>6</v>
      </c>
      <c r="V29" s="184">
        <v>2</v>
      </c>
      <c r="W29" s="82">
        <v>26</v>
      </c>
      <c r="X29" s="76">
        <v>2</v>
      </c>
      <c r="Y29" s="98">
        <v>18</v>
      </c>
      <c r="Z29" s="76">
        <v>2</v>
      </c>
      <c r="AA29" s="1"/>
    </row>
    <row r="30" spans="1:27" ht="43.5" thickBot="1" x14ac:dyDescent="0.3">
      <c r="A30" s="31" t="s">
        <v>44</v>
      </c>
      <c r="B30" s="31" t="s">
        <v>80</v>
      </c>
      <c r="C30" s="144">
        <v>0</v>
      </c>
      <c r="D30" s="145">
        <v>2</v>
      </c>
      <c r="E30" s="145">
        <v>0</v>
      </c>
      <c r="F30" s="161">
        <v>0</v>
      </c>
      <c r="G30" s="144">
        <f>G31+G32</f>
        <v>233</v>
      </c>
      <c r="H30" s="145">
        <f>H31+H32</f>
        <v>77</v>
      </c>
      <c r="I30" s="145">
        <f>I31+I32</f>
        <v>156</v>
      </c>
      <c r="J30" s="145">
        <f>J31+J32</f>
        <v>56</v>
      </c>
      <c r="K30" s="145">
        <f>K31+K32</f>
        <v>100</v>
      </c>
      <c r="L30" s="161">
        <v>0</v>
      </c>
      <c r="M30" s="145">
        <v>0</v>
      </c>
      <c r="N30" s="161">
        <v>0</v>
      </c>
      <c r="O30" s="144">
        <v>0</v>
      </c>
      <c r="P30" s="179">
        <v>0</v>
      </c>
      <c r="Q30" s="256">
        <f>SUM(Q31:Q32)</f>
        <v>85</v>
      </c>
      <c r="R30" s="256"/>
      <c r="S30" s="257">
        <f>SUM(S31:S32)</f>
        <v>68</v>
      </c>
      <c r="T30" s="258"/>
      <c r="U30" s="258">
        <v>3</v>
      </c>
      <c r="V30" s="352"/>
      <c r="W30" s="256">
        <f>W31+W32</f>
        <v>0</v>
      </c>
      <c r="X30" s="256"/>
      <c r="Y30" s="256">
        <f t="shared" ref="Y30" si="5">Y31+Y32</f>
        <v>0</v>
      </c>
      <c r="Z30" s="256"/>
      <c r="AA30" s="1"/>
    </row>
    <row r="31" spans="1:27" ht="30" x14ac:dyDescent="0.25">
      <c r="A31" s="46" t="s">
        <v>45</v>
      </c>
      <c r="B31" s="175" t="s">
        <v>1</v>
      </c>
      <c r="C31" s="11"/>
      <c r="D31" s="6" t="s">
        <v>178</v>
      </c>
      <c r="E31" s="148"/>
      <c r="F31" s="14"/>
      <c r="G31" s="6">
        <f>SUM(H31,J31:K31)</f>
        <v>127</v>
      </c>
      <c r="H31" s="95">
        <v>42</v>
      </c>
      <c r="I31" s="118">
        <f>SUM(J31:K31)</f>
        <v>85</v>
      </c>
      <c r="J31" s="24">
        <v>35</v>
      </c>
      <c r="K31" s="148">
        <v>50</v>
      </c>
      <c r="L31" s="14"/>
      <c r="M31" s="202"/>
      <c r="N31" s="49"/>
      <c r="O31" s="203"/>
      <c r="P31" s="204"/>
      <c r="Q31" s="59">
        <v>51</v>
      </c>
      <c r="R31" s="54">
        <v>3</v>
      </c>
      <c r="S31" s="57">
        <v>34</v>
      </c>
      <c r="T31" s="58">
        <v>2</v>
      </c>
      <c r="U31" s="95"/>
      <c r="V31" s="157"/>
      <c r="W31" s="81"/>
      <c r="X31" s="97"/>
      <c r="Y31" s="81"/>
      <c r="Z31" s="68"/>
      <c r="AA31" s="1"/>
    </row>
    <row r="32" spans="1:27" ht="30.75" thickBot="1" x14ac:dyDescent="0.3">
      <c r="A32" s="47" t="s">
        <v>46</v>
      </c>
      <c r="B32" s="176" t="s">
        <v>47</v>
      </c>
      <c r="C32" s="12"/>
      <c r="D32" s="20" t="s">
        <v>179</v>
      </c>
      <c r="E32" s="4"/>
      <c r="F32" s="13"/>
      <c r="G32" s="6">
        <f>SUM(H32,J32:K32)</f>
        <v>106</v>
      </c>
      <c r="H32" s="114">
        <v>35</v>
      </c>
      <c r="I32" s="221">
        <f>SUM(J32:K32)</f>
        <v>71</v>
      </c>
      <c r="J32" s="23">
        <v>21</v>
      </c>
      <c r="K32" s="4">
        <v>50</v>
      </c>
      <c r="L32" s="13"/>
      <c r="M32" s="205"/>
      <c r="N32" s="206"/>
      <c r="O32" s="207"/>
      <c r="P32" s="208"/>
      <c r="Q32" s="65">
        <v>34</v>
      </c>
      <c r="R32" s="63">
        <v>2</v>
      </c>
      <c r="S32" s="61">
        <v>34</v>
      </c>
      <c r="T32" s="62">
        <v>2</v>
      </c>
      <c r="U32" s="96">
        <v>3</v>
      </c>
      <c r="V32" s="185">
        <v>1</v>
      </c>
      <c r="W32" s="83"/>
      <c r="X32" s="77"/>
      <c r="Y32" s="99"/>
      <c r="Z32" s="77"/>
      <c r="AA32" s="1"/>
    </row>
    <row r="33" spans="1:27" ht="29.25" thickBot="1" x14ac:dyDescent="0.3">
      <c r="A33" s="31" t="s">
        <v>3</v>
      </c>
      <c r="B33" s="31" t="s">
        <v>48</v>
      </c>
      <c r="C33" s="144">
        <v>3</v>
      </c>
      <c r="D33" s="145">
        <v>16</v>
      </c>
      <c r="E33" s="145">
        <v>1</v>
      </c>
      <c r="F33" s="161">
        <v>0</v>
      </c>
      <c r="G33" s="144">
        <f>G34+G47</f>
        <v>2805</v>
      </c>
      <c r="H33" s="145">
        <f>SUM(H34,H47)</f>
        <v>815</v>
      </c>
      <c r="I33" s="145">
        <f>SUM(I47,I34)</f>
        <v>1990</v>
      </c>
      <c r="J33" s="196">
        <f>SUM(J47,J34)</f>
        <v>1058</v>
      </c>
      <c r="K33" s="145">
        <f>K34+K47</f>
        <v>552</v>
      </c>
      <c r="L33" s="161">
        <f>SUM(L34+L47)</f>
        <v>20</v>
      </c>
      <c r="M33" s="145">
        <v>0</v>
      </c>
      <c r="N33" s="161">
        <v>0</v>
      </c>
      <c r="O33" s="144">
        <v>0</v>
      </c>
      <c r="P33" s="179">
        <v>0</v>
      </c>
      <c r="Q33" s="256">
        <f>SUM(Q34,Q47)</f>
        <v>357</v>
      </c>
      <c r="R33" s="256"/>
      <c r="S33" s="257">
        <f>SUM(S34,S47)</f>
        <v>476</v>
      </c>
      <c r="T33" s="258"/>
      <c r="U33" s="311">
        <f>SUM(U34,U47)</f>
        <v>201</v>
      </c>
      <c r="V33" s="349"/>
      <c r="W33" s="256">
        <f>SUM(W47,W34)</f>
        <v>524</v>
      </c>
      <c r="X33" s="256"/>
      <c r="Y33" s="256">
        <f>SUM(Y47,Y34)</f>
        <v>432</v>
      </c>
      <c r="Z33" s="256"/>
      <c r="AA33" s="1"/>
    </row>
    <row r="34" spans="1:27" ht="29.25" thickBot="1" x14ac:dyDescent="0.3">
      <c r="A34" s="33" t="s">
        <v>2</v>
      </c>
      <c r="B34" s="33" t="s">
        <v>49</v>
      </c>
      <c r="C34" s="151">
        <v>3</v>
      </c>
      <c r="D34" s="152">
        <v>6</v>
      </c>
      <c r="E34" s="152">
        <v>1</v>
      </c>
      <c r="F34" s="163">
        <v>0</v>
      </c>
      <c r="G34" s="151">
        <f>SUM(G35:G46)</f>
        <v>1166</v>
      </c>
      <c r="H34" s="152">
        <f>SUM(H35:H46)</f>
        <v>389</v>
      </c>
      <c r="I34" s="152">
        <f>SUM(I35:I46)</f>
        <v>777</v>
      </c>
      <c r="J34" s="152">
        <f>SUM(J35:J46)</f>
        <v>505</v>
      </c>
      <c r="K34" s="152">
        <f>SUM(K35:K46)</f>
        <v>272</v>
      </c>
      <c r="L34" s="180">
        <v>0</v>
      </c>
      <c r="M34" s="152">
        <v>0</v>
      </c>
      <c r="N34" s="163">
        <v>0</v>
      </c>
      <c r="O34" s="151">
        <v>0</v>
      </c>
      <c r="P34" s="180">
        <v>0</v>
      </c>
      <c r="Q34" s="301">
        <f>SUM(Q35:Q46)</f>
        <v>289</v>
      </c>
      <c r="R34" s="301"/>
      <c r="S34" s="298">
        <f>SUM(S36:S46,S35)</f>
        <v>289</v>
      </c>
      <c r="T34" s="299"/>
      <c r="U34" s="313">
        <f>SUM(U35:U46)</f>
        <v>39</v>
      </c>
      <c r="V34" s="347"/>
      <c r="W34" s="301">
        <f>SUM(W35:W46)</f>
        <v>52</v>
      </c>
      <c r="X34" s="301"/>
      <c r="Y34" s="301">
        <f>SUM(Y35:Y46)</f>
        <v>108</v>
      </c>
      <c r="Z34" s="301"/>
      <c r="AA34" s="1"/>
    </row>
    <row r="35" spans="1:27" x14ac:dyDescent="0.25">
      <c r="A35" s="46" t="s">
        <v>50</v>
      </c>
      <c r="B35" s="46" t="s">
        <v>51</v>
      </c>
      <c r="C35" s="11">
        <v>4</v>
      </c>
      <c r="D35" s="6"/>
      <c r="E35" s="6"/>
      <c r="F35" s="14"/>
      <c r="G35" s="11">
        <f>SUM(H35,J35:K35)</f>
        <v>158</v>
      </c>
      <c r="H35" s="6">
        <v>53</v>
      </c>
      <c r="I35" s="39">
        <f>SUM(J35:K35)</f>
        <v>105</v>
      </c>
      <c r="J35" s="6">
        <v>55</v>
      </c>
      <c r="K35" s="6">
        <v>50</v>
      </c>
      <c r="L35" s="14"/>
      <c r="M35" s="202"/>
      <c r="N35" s="49"/>
      <c r="O35" s="203"/>
      <c r="P35" s="204"/>
      <c r="Q35" s="59">
        <v>51</v>
      </c>
      <c r="R35" s="54">
        <v>3</v>
      </c>
      <c r="S35" s="57">
        <v>51</v>
      </c>
      <c r="T35" s="58">
        <v>3</v>
      </c>
      <c r="U35" s="60">
        <v>3</v>
      </c>
      <c r="V35" s="186">
        <v>1</v>
      </c>
      <c r="W35" s="81"/>
      <c r="X35" s="97"/>
      <c r="Y35" s="81"/>
      <c r="Z35" s="68"/>
      <c r="AA35" s="1"/>
    </row>
    <row r="36" spans="1:27" ht="30" x14ac:dyDescent="0.25">
      <c r="A36" s="34" t="s">
        <v>52</v>
      </c>
      <c r="B36" s="34" t="s">
        <v>53</v>
      </c>
      <c r="C36" s="43"/>
      <c r="D36" s="160" t="s">
        <v>178</v>
      </c>
      <c r="E36" s="160"/>
      <c r="F36" s="45"/>
      <c r="G36" s="11">
        <f t="shared" ref="G36:G44" si="6">SUM(H36,J36:K36)</f>
        <v>102</v>
      </c>
      <c r="H36" s="20">
        <v>34</v>
      </c>
      <c r="I36" s="39">
        <f t="shared" ref="I36:I44" si="7">SUM(J36:K36)</f>
        <v>68</v>
      </c>
      <c r="J36" s="6">
        <v>32</v>
      </c>
      <c r="K36" s="20">
        <v>36</v>
      </c>
      <c r="L36" s="45"/>
      <c r="M36" s="209"/>
      <c r="N36" s="32"/>
      <c r="O36" s="210"/>
      <c r="P36" s="211"/>
      <c r="Q36" s="64">
        <v>34</v>
      </c>
      <c r="R36" s="55">
        <v>2</v>
      </c>
      <c r="S36" s="154">
        <v>34</v>
      </c>
      <c r="T36" s="153">
        <v>2</v>
      </c>
      <c r="U36" s="25"/>
      <c r="V36" s="187"/>
      <c r="W36" s="78"/>
      <c r="X36" s="69"/>
      <c r="Y36" s="78"/>
      <c r="Z36" s="69"/>
      <c r="AA36" s="1"/>
    </row>
    <row r="37" spans="1:27" x14ac:dyDescent="0.25">
      <c r="A37" s="34" t="s">
        <v>54</v>
      </c>
      <c r="B37" s="34" t="s">
        <v>187</v>
      </c>
      <c r="C37" s="43"/>
      <c r="D37" s="6">
        <v>3</v>
      </c>
      <c r="E37" s="147"/>
      <c r="F37" s="45"/>
      <c r="G37" s="11">
        <f t="shared" si="6"/>
        <v>102</v>
      </c>
      <c r="H37" s="160">
        <v>34</v>
      </c>
      <c r="I37" s="39">
        <f t="shared" si="7"/>
        <v>68</v>
      </c>
      <c r="J37" s="6">
        <v>48</v>
      </c>
      <c r="K37" s="160">
        <v>20</v>
      </c>
      <c r="L37" s="45"/>
      <c r="M37" s="209"/>
      <c r="N37" s="32"/>
      <c r="O37" s="210"/>
      <c r="P37" s="211"/>
      <c r="Q37" s="64">
        <v>68</v>
      </c>
      <c r="R37" s="55">
        <v>4</v>
      </c>
      <c r="S37" s="160"/>
      <c r="T37" s="159"/>
      <c r="U37" s="25"/>
      <c r="V37" s="187"/>
      <c r="W37" s="78"/>
      <c r="X37" s="69"/>
      <c r="Y37" s="78"/>
      <c r="Z37" s="69"/>
      <c r="AA37" s="1"/>
    </row>
    <row r="38" spans="1:27" ht="30" x14ac:dyDescent="0.25">
      <c r="A38" s="34" t="s">
        <v>55</v>
      </c>
      <c r="B38" s="34" t="s">
        <v>56</v>
      </c>
      <c r="C38" s="11"/>
      <c r="D38" s="6" t="s">
        <v>179</v>
      </c>
      <c r="E38" s="148"/>
      <c r="F38" s="14"/>
      <c r="G38" s="11">
        <f t="shared" si="6"/>
        <v>55</v>
      </c>
      <c r="H38" s="20">
        <v>18</v>
      </c>
      <c r="I38" s="39">
        <f t="shared" si="7"/>
        <v>37</v>
      </c>
      <c r="J38" s="6">
        <v>27</v>
      </c>
      <c r="K38" s="20">
        <v>10</v>
      </c>
      <c r="L38" s="45"/>
      <c r="M38" s="209"/>
      <c r="N38" s="32"/>
      <c r="O38" s="210"/>
      <c r="P38" s="211"/>
      <c r="Q38" s="59">
        <v>17</v>
      </c>
      <c r="R38" s="55">
        <v>1</v>
      </c>
      <c r="S38" s="57">
        <v>17</v>
      </c>
      <c r="T38" s="58">
        <v>1</v>
      </c>
      <c r="U38" s="60">
        <v>3</v>
      </c>
      <c r="V38" s="72">
        <v>1</v>
      </c>
      <c r="W38" s="78"/>
      <c r="X38" s="69"/>
      <c r="Y38" s="78"/>
      <c r="Z38" s="69"/>
      <c r="AA38" s="1"/>
    </row>
    <row r="39" spans="1:27" ht="30" x14ac:dyDescent="0.25">
      <c r="A39" s="34" t="s">
        <v>57</v>
      </c>
      <c r="B39" s="35" t="s">
        <v>84</v>
      </c>
      <c r="C39" s="43"/>
      <c r="D39" s="160"/>
      <c r="E39" s="147">
        <v>4</v>
      </c>
      <c r="F39" s="45"/>
      <c r="G39" s="11">
        <f t="shared" si="6"/>
        <v>102</v>
      </c>
      <c r="H39" s="160">
        <v>34</v>
      </c>
      <c r="I39" s="39">
        <f t="shared" si="7"/>
        <v>68</v>
      </c>
      <c r="J39" s="6">
        <v>44</v>
      </c>
      <c r="K39" s="160">
        <v>24</v>
      </c>
      <c r="L39" s="45"/>
      <c r="M39" s="209"/>
      <c r="N39" s="32"/>
      <c r="O39" s="210"/>
      <c r="P39" s="211"/>
      <c r="Q39" s="64">
        <v>51</v>
      </c>
      <c r="R39" s="55">
        <v>3</v>
      </c>
      <c r="S39" s="154">
        <v>17</v>
      </c>
      <c r="T39" s="153">
        <v>1</v>
      </c>
      <c r="U39" s="25"/>
      <c r="V39" s="187"/>
      <c r="W39" s="78"/>
      <c r="X39" s="69"/>
      <c r="Y39" s="78"/>
      <c r="Z39" s="69"/>
      <c r="AA39" s="1"/>
    </row>
    <row r="40" spans="1:27" ht="30" x14ac:dyDescent="0.25">
      <c r="A40" s="38" t="s">
        <v>58</v>
      </c>
      <c r="B40" s="36" t="s">
        <v>106</v>
      </c>
      <c r="C40" s="78">
        <v>4</v>
      </c>
      <c r="D40" s="25"/>
      <c r="E40" s="25"/>
      <c r="F40" s="25"/>
      <c r="G40" s="11">
        <f t="shared" si="6"/>
        <v>125</v>
      </c>
      <c r="H40" s="20">
        <v>42</v>
      </c>
      <c r="I40" s="39">
        <f t="shared" si="7"/>
        <v>83</v>
      </c>
      <c r="J40" s="6">
        <v>57</v>
      </c>
      <c r="K40" s="20">
        <v>26</v>
      </c>
      <c r="L40" s="45"/>
      <c r="M40" s="209"/>
      <c r="N40" s="32"/>
      <c r="O40" s="210"/>
      <c r="P40" s="211"/>
      <c r="Q40" s="183">
        <v>34</v>
      </c>
      <c r="R40" s="71">
        <v>2</v>
      </c>
      <c r="S40" s="70">
        <v>34</v>
      </c>
      <c r="T40" s="72">
        <v>2</v>
      </c>
      <c r="U40" s="60">
        <v>15</v>
      </c>
      <c r="V40" s="72">
        <v>5</v>
      </c>
      <c r="W40" s="78"/>
      <c r="X40" s="69"/>
      <c r="Y40" s="78"/>
      <c r="Z40" s="69"/>
      <c r="AA40" s="1"/>
    </row>
    <row r="41" spans="1:27" x14ac:dyDescent="0.25">
      <c r="A41" s="34" t="s">
        <v>59</v>
      </c>
      <c r="B41" s="37" t="s">
        <v>60</v>
      </c>
      <c r="C41" s="43"/>
      <c r="D41" s="160" t="s">
        <v>180</v>
      </c>
      <c r="E41" s="147"/>
      <c r="F41" s="45"/>
      <c r="G41" s="11">
        <f t="shared" si="6"/>
        <v>107</v>
      </c>
      <c r="H41" s="160">
        <v>36</v>
      </c>
      <c r="I41" s="39">
        <f t="shared" si="7"/>
        <v>71</v>
      </c>
      <c r="J41" s="6">
        <v>49</v>
      </c>
      <c r="K41" s="160">
        <v>22</v>
      </c>
      <c r="L41" s="45"/>
      <c r="M41" s="209"/>
      <c r="N41" s="32"/>
      <c r="O41" s="210"/>
      <c r="P41" s="211"/>
      <c r="Q41" s="43"/>
      <c r="R41" s="45"/>
      <c r="S41" s="154">
        <v>68</v>
      </c>
      <c r="T41" s="153">
        <v>4</v>
      </c>
      <c r="U41" s="60">
        <v>3</v>
      </c>
      <c r="V41" s="72">
        <v>1</v>
      </c>
      <c r="W41" s="78"/>
      <c r="X41" s="69"/>
      <c r="Y41" s="78"/>
      <c r="Z41" s="69"/>
      <c r="AA41" s="1"/>
    </row>
    <row r="42" spans="1:27" x14ac:dyDescent="0.25">
      <c r="A42" s="38" t="s">
        <v>61</v>
      </c>
      <c r="B42" s="38" t="s">
        <v>107</v>
      </c>
      <c r="C42" s="78"/>
      <c r="D42" s="160" t="s">
        <v>180</v>
      </c>
      <c r="E42" s="160"/>
      <c r="F42" s="79"/>
      <c r="G42" s="11">
        <f t="shared" si="6"/>
        <v>73</v>
      </c>
      <c r="H42" s="20">
        <v>24</v>
      </c>
      <c r="I42" s="39">
        <f t="shared" si="7"/>
        <v>49</v>
      </c>
      <c r="J42" s="6">
        <v>31</v>
      </c>
      <c r="K42" s="20">
        <v>18</v>
      </c>
      <c r="L42" s="45"/>
      <c r="M42" s="209"/>
      <c r="N42" s="32"/>
      <c r="O42" s="210"/>
      <c r="P42" s="211"/>
      <c r="Q42" s="78"/>
      <c r="R42" s="69"/>
      <c r="S42" s="70">
        <v>34</v>
      </c>
      <c r="T42" s="72">
        <v>2</v>
      </c>
      <c r="U42" s="60">
        <v>15</v>
      </c>
      <c r="V42" s="72">
        <v>5</v>
      </c>
      <c r="W42" s="84"/>
      <c r="X42" s="74"/>
      <c r="Y42" s="84"/>
      <c r="Z42" s="74"/>
      <c r="AA42" s="1"/>
    </row>
    <row r="43" spans="1:27" x14ac:dyDescent="0.25">
      <c r="A43" s="126" t="s">
        <v>62</v>
      </c>
      <c r="B43" s="126" t="s">
        <v>108</v>
      </c>
      <c r="C43" s="127"/>
      <c r="D43" s="160">
        <v>6</v>
      </c>
      <c r="E43" s="160"/>
      <c r="F43" s="128"/>
      <c r="G43" s="11">
        <f t="shared" si="6"/>
        <v>54</v>
      </c>
      <c r="H43" s="160">
        <v>18</v>
      </c>
      <c r="I43" s="39">
        <f t="shared" si="7"/>
        <v>36</v>
      </c>
      <c r="J43" s="6">
        <v>24</v>
      </c>
      <c r="K43" s="160">
        <v>12</v>
      </c>
      <c r="L43" s="45"/>
      <c r="M43" s="209"/>
      <c r="N43" s="32"/>
      <c r="O43" s="210"/>
      <c r="P43" s="211"/>
      <c r="Q43" s="127"/>
      <c r="R43" s="130"/>
      <c r="S43" s="129"/>
      <c r="T43" s="131"/>
      <c r="U43" s="132"/>
      <c r="V43" s="131"/>
      <c r="W43" s="133"/>
      <c r="X43" s="134"/>
      <c r="Y43" s="64">
        <v>36</v>
      </c>
      <c r="Z43" s="55">
        <v>4</v>
      </c>
      <c r="AA43" s="1"/>
    </row>
    <row r="44" spans="1:27" ht="30" x14ac:dyDescent="0.25">
      <c r="A44" s="34" t="s">
        <v>125</v>
      </c>
      <c r="B44" s="37" t="s">
        <v>67</v>
      </c>
      <c r="C44" s="160">
        <v>6</v>
      </c>
      <c r="D44" s="136"/>
      <c r="E44" s="147"/>
      <c r="F44" s="45"/>
      <c r="G44" s="11">
        <f t="shared" si="6"/>
        <v>120</v>
      </c>
      <c r="H44" s="160">
        <v>40</v>
      </c>
      <c r="I44" s="39">
        <f t="shared" si="7"/>
        <v>80</v>
      </c>
      <c r="J44" s="6">
        <v>54</v>
      </c>
      <c r="K44" s="160">
        <v>26</v>
      </c>
      <c r="L44" s="45"/>
      <c r="M44" s="209"/>
      <c r="N44" s="32"/>
      <c r="O44" s="210"/>
      <c r="P44" s="211"/>
      <c r="Q44" s="43"/>
      <c r="R44" s="45"/>
      <c r="S44" s="160"/>
      <c r="T44" s="159"/>
      <c r="U44" s="132"/>
      <c r="V44" s="131"/>
      <c r="W44" s="64">
        <v>26</v>
      </c>
      <c r="X44" s="55">
        <v>2</v>
      </c>
      <c r="Y44" s="64">
        <v>54</v>
      </c>
      <c r="Z44" s="55">
        <v>6</v>
      </c>
      <c r="AA44" s="1"/>
    </row>
    <row r="45" spans="1:27" x14ac:dyDescent="0.25">
      <c r="A45" s="47" t="s">
        <v>127</v>
      </c>
      <c r="B45" s="34" t="s">
        <v>63</v>
      </c>
      <c r="C45" s="12"/>
      <c r="D45" s="20">
        <v>4</v>
      </c>
      <c r="E45" s="4"/>
      <c r="F45" s="13"/>
      <c r="G45" s="11">
        <v>102</v>
      </c>
      <c r="H45" s="20">
        <v>34</v>
      </c>
      <c r="I45" s="39">
        <v>68</v>
      </c>
      <c r="J45" s="6">
        <v>48</v>
      </c>
      <c r="K45" s="20">
        <v>20</v>
      </c>
      <c r="L45" s="13"/>
      <c r="M45" s="209"/>
      <c r="N45" s="32"/>
      <c r="O45" s="210"/>
      <c r="P45" s="211"/>
      <c r="Q45" s="65">
        <v>34</v>
      </c>
      <c r="R45" s="63">
        <v>2</v>
      </c>
      <c r="S45" s="61">
        <v>34</v>
      </c>
      <c r="T45" s="62">
        <v>2</v>
      </c>
      <c r="U45" s="132"/>
      <c r="V45" s="131"/>
      <c r="W45" s="43"/>
      <c r="X45" s="45"/>
      <c r="Y45" s="43"/>
      <c r="Z45" s="45"/>
      <c r="AA45" s="1"/>
    </row>
    <row r="46" spans="1:27" ht="15.75" thickBot="1" x14ac:dyDescent="0.3">
      <c r="A46" s="47" t="s">
        <v>128</v>
      </c>
      <c r="B46" s="136" t="s">
        <v>124</v>
      </c>
      <c r="C46" s="12"/>
      <c r="D46" s="20">
        <v>6</v>
      </c>
      <c r="E46" s="4"/>
      <c r="F46" s="13"/>
      <c r="G46" s="11">
        <v>66</v>
      </c>
      <c r="H46" s="20">
        <v>22</v>
      </c>
      <c r="I46" s="39">
        <v>44</v>
      </c>
      <c r="J46" s="6">
        <v>36</v>
      </c>
      <c r="K46" s="20">
        <v>8</v>
      </c>
      <c r="L46" s="13"/>
      <c r="M46" s="205"/>
      <c r="N46" s="206"/>
      <c r="O46" s="207"/>
      <c r="P46" s="208"/>
      <c r="Q46" s="12"/>
      <c r="R46" s="13"/>
      <c r="S46" s="20"/>
      <c r="T46" s="5"/>
      <c r="U46" s="114"/>
      <c r="V46" s="172"/>
      <c r="W46" s="189">
        <v>26</v>
      </c>
      <c r="X46" s="63">
        <v>2</v>
      </c>
      <c r="Y46" s="65">
        <v>18</v>
      </c>
      <c r="Z46" s="63">
        <v>2</v>
      </c>
      <c r="AA46" s="1"/>
    </row>
    <row r="47" spans="1:27" ht="15.75" thickBot="1" x14ac:dyDescent="0.3">
      <c r="A47" s="33" t="s">
        <v>30</v>
      </c>
      <c r="B47" s="33" t="s">
        <v>64</v>
      </c>
      <c r="C47" s="151">
        <v>4</v>
      </c>
      <c r="D47" s="152">
        <v>10</v>
      </c>
      <c r="E47" s="152">
        <v>0</v>
      </c>
      <c r="F47" s="163">
        <v>0</v>
      </c>
      <c r="G47" s="151">
        <f>SUM(G48,G53,G59,G64)</f>
        <v>1639</v>
      </c>
      <c r="H47" s="152">
        <f>SUM(H48,H53,H59,H64)</f>
        <v>426</v>
      </c>
      <c r="I47" s="152">
        <f>SUM(I48,I53,I59,I64)</f>
        <v>1213</v>
      </c>
      <c r="J47" s="152">
        <f>SUM(J53,J48,J59,J64)</f>
        <v>553</v>
      </c>
      <c r="K47" s="152">
        <f>SUM(K53,K59,K48,K64)</f>
        <v>280</v>
      </c>
      <c r="L47" s="163">
        <f>SUM(L53,L59,L64,L48)</f>
        <v>20</v>
      </c>
      <c r="M47" s="152">
        <v>0</v>
      </c>
      <c r="N47" s="163">
        <v>0</v>
      </c>
      <c r="O47" s="151">
        <v>0</v>
      </c>
      <c r="P47" s="180">
        <v>0</v>
      </c>
      <c r="Q47" s="301">
        <f>SUM(Q48,Q53,Q59,Q64)</f>
        <v>68</v>
      </c>
      <c r="R47" s="301"/>
      <c r="S47" s="298">
        <f>SUM(S53,S59,S48,S64)</f>
        <v>187</v>
      </c>
      <c r="T47" s="299"/>
      <c r="U47" s="313">
        <f>SUM(U48,U53,U59,U64)</f>
        <v>162</v>
      </c>
      <c r="V47" s="347"/>
      <c r="W47" s="301">
        <f>SUM(W53,W59,W48,W64)</f>
        <v>472</v>
      </c>
      <c r="X47" s="301"/>
      <c r="Y47" s="301">
        <f>SUM(Y53,Y59,Y48,Y64)</f>
        <v>324</v>
      </c>
      <c r="Z47" s="301"/>
      <c r="AA47" s="1"/>
    </row>
    <row r="48" spans="1:27" ht="57.75" thickBot="1" x14ac:dyDescent="0.3">
      <c r="A48" s="40" t="s">
        <v>23</v>
      </c>
      <c r="B48" s="40" t="s">
        <v>109</v>
      </c>
      <c r="C48" s="149">
        <v>4</v>
      </c>
      <c r="D48" s="150"/>
      <c r="E48" s="150"/>
      <c r="F48" s="162"/>
      <c r="G48" s="149">
        <f>SUM(G49:G52)</f>
        <v>387</v>
      </c>
      <c r="H48" s="150">
        <f>SUM(H49:H52)</f>
        <v>93</v>
      </c>
      <c r="I48" s="150">
        <f>SUM(I49:I52)</f>
        <v>294</v>
      </c>
      <c r="J48" s="137">
        <f t="shared" ref="J48" si="8">SUM(J49:J52)</f>
        <v>112</v>
      </c>
      <c r="K48" s="150">
        <f>SUM(K49:K52)</f>
        <v>74</v>
      </c>
      <c r="L48" s="162">
        <v>0</v>
      </c>
      <c r="M48" s="150">
        <v>0</v>
      </c>
      <c r="N48" s="162">
        <v>0</v>
      </c>
      <c r="O48" s="149">
        <v>0</v>
      </c>
      <c r="P48" s="181">
        <v>0</v>
      </c>
      <c r="Q48" s="287">
        <f>SUM(Q49:Q50,R51:R52)</f>
        <v>68</v>
      </c>
      <c r="R48" s="287"/>
      <c r="S48" s="296">
        <f>SUM(S49:S50,T51:T52)</f>
        <v>85</v>
      </c>
      <c r="T48" s="297"/>
      <c r="U48" s="312">
        <f>SUM(U49:U50,V51:V52)</f>
        <v>141</v>
      </c>
      <c r="V48" s="284"/>
      <c r="W48" s="287">
        <f>SUM(W49:W50,X51:X52)</f>
        <v>0</v>
      </c>
      <c r="X48" s="287"/>
      <c r="Y48" s="287">
        <f>SUM(Y49:Y50,Z51:Z52)</f>
        <v>0</v>
      </c>
      <c r="Z48" s="287"/>
      <c r="AA48" s="1"/>
    </row>
    <row r="49" spans="1:27" ht="60" x14ac:dyDescent="0.25">
      <c r="A49" s="46" t="s">
        <v>4</v>
      </c>
      <c r="B49" s="175" t="s">
        <v>110</v>
      </c>
      <c r="C49" s="11"/>
      <c r="D49" s="199" t="s">
        <v>181</v>
      </c>
      <c r="E49" s="6"/>
      <c r="F49" s="14"/>
      <c r="G49" s="6">
        <f>SUM(H49,J49:L49)</f>
        <v>180</v>
      </c>
      <c r="H49" s="148">
        <v>60</v>
      </c>
      <c r="I49" s="22">
        <v>120</v>
      </c>
      <c r="J49" s="148">
        <v>96</v>
      </c>
      <c r="K49" s="148">
        <v>24</v>
      </c>
      <c r="L49" s="14"/>
      <c r="M49" s="202"/>
      <c r="N49" s="49"/>
      <c r="O49" s="203"/>
      <c r="P49" s="204"/>
      <c r="Q49" s="59">
        <v>68</v>
      </c>
      <c r="R49" s="54">
        <v>4</v>
      </c>
      <c r="S49" s="57">
        <v>34</v>
      </c>
      <c r="T49" s="58">
        <v>2</v>
      </c>
      <c r="U49" s="53">
        <v>18</v>
      </c>
      <c r="V49" s="188">
        <v>6</v>
      </c>
      <c r="W49" s="87"/>
      <c r="X49" s="100"/>
      <c r="Y49" s="87"/>
      <c r="Z49" s="66"/>
      <c r="AA49" s="1"/>
    </row>
    <row r="50" spans="1:27" ht="30" x14ac:dyDescent="0.25">
      <c r="A50" s="34" t="s">
        <v>31</v>
      </c>
      <c r="B50" s="173" t="s">
        <v>111</v>
      </c>
      <c r="C50" s="43"/>
      <c r="D50" s="170" t="s">
        <v>181</v>
      </c>
      <c r="E50" s="160"/>
      <c r="F50" s="45"/>
      <c r="G50" s="6">
        <f>SUM(H50,J50:L50)</f>
        <v>99</v>
      </c>
      <c r="H50" s="147">
        <v>33</v>
      </c>
      <c r="I50" s="19">
        <v>66</v>
      </c>
      <c r="J50" s="148">
        <v>16</v>
      </c>
      <c r="K50" s="147">
        <v>50</v>
      </c>
      <c r="L50" s="45"/>
      <c r="M50" s="209"/>
      <c r="N50" s="32"/>
      <c r="O50" s="210"/>
      <c r="P50" s="211"/>
      <c r="Q50" s="43"/>
      <c r="R50" s="45"/>
      <c r="S50" s="154">
        <v>51</v>
      </c>
      <c r="T50" s="153">
        <v>3</v>
      </c>
      <c r="U50" s="146">
        <v>15</v>
      </c>
      <c r="V50" s="153">
        <v>5</v>
      </c>
      <c r="W50" s="88"/>
      <c r="X50" s="67"/>
      <c r="Y50" s="88"/>
      <c r="Z50" s="67"/>
      <c r="AA50" s="1"/>
    </row>
    <row r="51" spans="1:27" x14ac:dyDescent="0.25">
      <c r="A51" s="34" t="s">
        <v>24</v>
      </c>
      <c r="B51" s="173" t="s">
        <v>5</v>
      </c>
      <c r="C51" s="43"/>
      <c r="D51" s="160">
        <v>4</v>
      </c>
      <c r="E51" s="147"/>
      <c r="F51" s="45"/>
      <c r="G51" s="6">
        <v>36</v>
      </c>
      <c r="H51" s="147"/>
      <c r="I51" s="19">
        <v>36</v>
      </c>
      <c r="J51" s="25"/>
      <c r="K51" s="147"/>
      <c r="L51" s="45"/>
      <c r="M51" s="209"/>
      <c r="N51" s="32"/>
      <c r="O51" s="210"/>
      <c r="P51" s="211"/>
      <c r="Q51" s="43"/>
      <c r="R51" s="45"/>
      <c r="S51" s="160"/>
      <c r="T51" s="159"/>
      <c r="U51" s="147"/>
      <c r="V51" s="153">
        <v>36</v>
      </c>
      <c r="W51" s="43"/>
      <c r="X51" s="45"/>
      <c r="Y51" s="43"/>
      <c r="Z51" s="45"/>
      <c r="AA51" s="1"/>
    </row>
    <row r="52" spans="1:27" ht="30.75" thickBot="1" x14ac:dyDescent="0.3">
      <c r="A52" s="47" t="s">
        <v>25</v>
      </c>
      <c r="B52" s="176" t="s">
        <v>65</v>
      </c>
      <c r="C52" s="12"/>
      <c r="D52" s="20">
        <v>4</v>
      </c>
      <c r="E52" s="4"/>
      <c r="F52" s="13"/>
      <c r="G52" s="156">
        <v>72</v>
      </c>
      <c r="H52" s="4"/>
      <c r="I52" s="21">
        <v>72</v>
      </c>
      <c r="J52" s="23"/>
      <c r="K52" s="4"/>
      <c r="L52" s="13"/>
      <c r="M52" s="205"/>
      <c r="N52" s="206"/>
      <c r="O52" s="207"/>
      <c r="P52" s="208"/>
      <c r="Q52" s="12"/>
      <c r="R52" s="13"/>
      <c r="S52" s="20"/>
      <c r="T52" s="5"/>
      <c r="U52" s="4"/>
      <c r="V52" s="185">
        <v>72</v>
      </c>
      <c r="W52" s="85"/>
      <c r="X52" s="13"/>
      <c r="Y52" s="12"/>
      <c r="Z52" s="13"/>
      <c r="AA52" s="1"/>
    </row>
    <row r="53" spans="1:27" ht="43.5" thickBot="1" x14ac:dyDescent="0.3">
      <c r="A53" s="40" t="s">
        <v>26</v>
      </c>
      <c r="B53" s="40" t="s">
        <v>112</v>
      </c>
      <c r="C53" s="149">
        <v>5</v>
      </c>
      <c r="D53" s="150"/>
      <c r="E53" s="150"/>
      <c r="F53" s="162"/>
      <c r="G53" s="149">
        <f t="shared" ref="G53:J53" si="9">SUM(G54:G58)</f>
        <v>779</v>
      </c>
      <c r="H53" s="150">
        <f>SUM(H54:H58)</f>
        <v>223</v>
      </c>
      <c r="I53" s="150">
        <f>SUM(I54:I58)</f>
        <v>556</v>
      </c>
      <c r="J53" s="115">
        <f t="shared" si="9"/>
        <v>292</v>
      </c>
      <c r="K53" s="150">
        <f>SUM(K54:K58)</f>
        <v>136</v>
      </c>
      <c r="L53" s="162">
        <v>20</v>
      </c>
      <c r="M53" s="150">
        <v>0</v>
      </c>
      <c r="N53" s="162">
        <v>0</v>
      </c>
      <c r="O53" s="149">
        <v>0</v>
      </c>
      <c r="P53" s="181">
        <v>0</v>
      </c>
      <c r="Q53" s="287">
        <f>SUM(Q54:Q56,R57:R58)</f>
        <v>0</v>
      </c>
      <c r="R53" s="287"/>
      <c r="S53" s="296">
        <f>SUM(S54:S56,T57:T58)</f>
        <v>102</v>
      </c>
      <c r="T53" s="297"/>
      <c r="U53" s="312">
        <f>SUM(U54:U56)</f>
        <v>21</v>
      </c>
      <c r="V53" s="284"/>
      <c r="W53" s="287">
        <f>SUM(W54:W56,X57:X58)</f>
        <v>433</v>
      </c>
      <c r="X53" s="287"/>
      <c r="Y53" s="287">
        <f>SUM(Y54:Y56,Z57:Z58)</f>
        <v>0</v>
      </c>
      <c r="Z53" s="287"/>
      <c r="AA53" s="1"/>
    </row>
    <row r="54" spans="1:27" ht="60" x14ac:dyDescent="0.25">
      <c r="A54" s="46" t="s">
        <v>7</v>
      </c>
      <c r="B54" s="175" t="s">
        <v>113</v>
      </c>
      <c r="C54" s="11"/>
      <c r="D54" s="199" t="s">
        <v>182</v>
      </c>
      <c r="E54" s="6"/>
      <c r="F54" s="14"/>
      <c r="G54" s="6">
        <f>SUM(H54,J54:L54)</f>
        <v>220</v>
      </c>
      <c r="H54" s="148">
        <v>73</v>
      </c>
      <c r="I54" s="22">
        <v>147</v>
      </c>
      <c r="J54" s="148">
        <v>123</v>
      </c>
      <c r="K54" s="148">
        <v>24</v>
      </c>
      <c r="L54" s="14"/>
      <c r="M54" s="202"/>
      <c r="N54" s="49"/>
      <c r="O54" s="203"/>
      <c r="P54" s="204"/>
      <c r="Q54" s="11"/>
      <c r="R54" s="14"/>
      <c r="S54" s="57">
        <v>34</v>
      </c>
      <c r="T54" s="58">
        <v>2</v>
      </c>
      <c r="U54" s="53">
        <v>9</v>
      </c>
      <c r="V54" s="188">
        <v>3</v>
      </c>
      <c r="W54" s="90">
        <v>104</v>
      </c>
      <c r="X54" s="86">
        <v>8</v>
      </c>
      <c r="Y54" s="101"/>
      <c r="Z54" s="51"/>
      <c r="AA54" s="1"/>
    </row>
    <row r="55" spans="1:27" ht="60" x14ac:dyDescent="0.25">
      <c r="A55" s="34" t="s">
        <v>66</v>
      </c>
      <c r="B55" s="173" t="s">
        <v>114</v>
      </c>
      <c r="C55" s="43"/>
      <c r="D55" s="147">
        <v>5</v>
      </c>
      <c r="E55" s="160"/>
      <c r="F55" s="45"/>
      <c r="G55" s="6">
        <f>SUM(H55,J55:L55)</f>
        <v>315</v>
      </c>
      <c r="H55" s="147">
        <v>105</v>
      </c>
      <c r="I55" s="19">
        <v>210</v>
      </c>
      <c r="J55" s="148">
        <v>102</v>
      </c>
      <c r="K55" s="147">
        <v>88</v>
      </c>
      <c r="L55" s="45">
        <v>20</v>
      </c>
      <c r="M55" s="209"/>
      <c r="N55" s="32"/>
      <c r="O55" s="210"/>
      <c r="P55" s="211"/>
      <c r="Q55" s="43"/>
      <c r="R55" s="45"/>
      <c r="S55" s="154">
        <v>68</v>
      </c>
      <c r="T55" s="153">
        <v>4</v>
      </c>
      <c r="U55" s="146">
        <v>12</v>
      </c>
      <c r="V55" s="153">
        <v>4</v>
      </c>
      <c r="W55" s="64">
        <v>130</v>
      </c>
      <c r="X55" s="55">
        <v>10</v>
      </c>
      <c r="Y55" s="93"/>
      <c r="Z55" s="52"/>
      <c r="AA55" s="1"/>
    </row>
    <row r="56" spans="1:27" ht="60" x14ac:dyDescent="0.25">
      <c r="A56" s="34" t="s">
        <v>68</v>
      </c>
      <c r="B56" s="173" t="s">
        <v>115</v>
      </c>
      <c r="C56" s="43"/>
      <c r="D56" s="139" t="s">
        <v>183</v>
      </c>
      <c r="E56" s="147"/>
      <c r="F56" s="45"/>
      <c r="G56" s="6">
        <f t="shared" ref="G56" si="10">SUM(H56,J56:L56)</f>
        <v>136</v>
      </c>
      <c r="H56" s="147">
        <v>45</v>
      </c>
      <c r="I56" s="19">
        <v>91</v>
      </c>
      <c r="J56" s="25">
        <v>67</v>
      </c>
      <c r="K56" s="147">
        <v>24</v>
      </c>
      <c r="L56" s="45"/>
      <c r="M56" s="209"/>
      <c r="N56" s="32"/>
      <c r="O56" s="210"/>
      <c r="P56" s="211"/>
      <c r="Q56" s="43"/>
      <c r="R56" s="45"/>
      <c r="S56" s="160"/>
      <c r="T56" s="159"/>
      <c r="U56" s="147"/>
      <c r="V56" s="159"/>
      <c r="W56" s="64">
        <v>91</v>
      </c>
      <c r="X56" s="55">
        <v>7</v>
      </c>
      <c r="Y56" s="43"/>
      <c r="Z56" s="45"/>
      <c r="AA56" s="1"/>
    </row>
    <row r="57" spans="1:27" x14ac:dyDescent="0.25">
      <c r="A57" s="34" t="s">
        <v>27</v>
      </c>
      <c r="B57" s="173" t="s">
        <v>5</v>
      </c>
      <c r="C57" s="43"/>
      <c r="D57" s="160">
        <v>5</v>
      </c>
      <c r="E57" s="147"/>
      <c r="F57" s="45"/>
      <c r="G57" s="6">
        <v>36</v>
      </c>
      <c r="H57" s="147"/>
      <c r="I57" s="19">
        <v>36</v>
      </c>
      <c r="J57" s="25"/>
      <c r="K57" s="147"/>
      <c r="L57" s="45"/>
      <c r="M57" s="209"/>
      <c r="N57" s="32"/>
      <c r="O57" s="210"/>
      <c r="P57" s="211"/>
      <c r="Q57" s="43"/>
      <c r="R57" s="45"/>
      <c r="S57" s="160"/>
      <c r="T57" s="159"/>
      <c r="U57" s="147"/>
      <c r="V57" s="159"/>
      <c r="W57" s="43"/>
      <c r="X57" s="55">
        <v>36</v>
      </c>
      <c r="Y57" s="43"/>
      <c r="Z57" s="45"/>
      <c r="AA57" s="1"/>
    </row>
    <row r="58" spans="1:27" ht="30.75" thickBot="1" x14ac:dyDescent="0.3">
      <c r="A58" s="47" t="s">
        <v>28</v>
      </c>
      <c r="B58" s="176" t="s">
        <v>65</v>
      </c>
      <c r="C58" s="12"/>
      <c r="D58" s="20">
        <v>5</v>
      </c>
      <c r="E58" s="4"/>
      <c r="F58" s="13"/>
      <c r="G58" s="156">
        <v>72</v>
      </c>
      <c r="H58" s="4"/>
      <c r="I58" s="21">
        <v>72</v>
      </c>
      <c r="J58" s="23"/>
      <c r="K58" s="4"/>
      <c r="L58" s="13"/>
      <c r="M58" s="205"/>
      <c r="N58" s="206"/>
      <c r="O58" s="207"/>
      <c r="P58" s="208"/>
      <c r="Q58" s="12"/>
      <c r="R58" s="13"/>
      <c r="S58" s="20"/>
      <c r="T58" s="5"/>
      <c r="U58" s="4"/>
      <c r="V58" s="172"/>
      <c r="W58" s="85"/>
      <c r="X58" s="63">
        <v>72</v>
      </c>
      <c r="Y58" s="12"/>
      <c r="Z58" s="13"/>
      <c r="AA58" s="1"/>
    </row>
    <row r="59" spans="1:27" ht="57.75" thickBot="1" x14ac:dyDescent="0.3">
      <c r="A59" s="40" t="s">
        <v>69</v>
      </c>
      <c r="B59" s="40" t="s">
        <v>116</v>
      </c>
      <c r="C59" s="149">
        <v>6</v>
      </c>
      <c r="D59" s="150"/>
      <c r="E59" s="150"/>
      <c r="F59" s="162"/>
      <c r="G59" s="149">
        <f t="shared" ref="G59:L59" si="11">SUM(G60:G63)</f>
        <v>257</v>
      </c>
      <c r="H59" s="150">
        <f>SUM(H60:H63)</f>
        <v>74</v>
      </c>
      <c r="I59" s="150">
        <f>SUM(I60:I63)</f>
        <v>183</v>
      </c>
      <c r="J59" s="115">
        <f t="shared" si="11"/>
        <v>103</v>
      </c>
      <c r="K59" s="150">
        <f>SUM(K60:K63)</f>
        <v>44</v>
      </c>
      <c r="L59" s="162">
        <f t="shared" si="11"/>
        <v>0</v>
      </c>
      <c r="M59" s="150">
        <v>0</v>
      </c>
      <c r="N59" s="162">
        <v>0</v>
      </c>
      <c r="O59" s="149">
        <v>0</v>
      </c>
      <c r="P59" s="181">
        <v>0</v>
      </c>
      <c r="Q59" s="287">
        <f>SUM(Q60:Q61,R62:R63)</f>
        <v>0</v>
      </c>
      <c r="R59" s="287"/>
      <c r="S59" s="296">
        <f>SUM(S60:S61,T62:T63)</f>
        <v>0</v>
      </c>
      <c r="T59" s="297"/>
      <c r="U59" s="312">
        <v>0</v>
      </c>
      <c r="V59" s="284"/>
      <c r="W59" s="287">
        <f>SUM(W60:W63)</f>
        <v>39</v>
      </c>
      <c r="X59" s="287"/>
      <c r="Y59" s="287">
        <f>SUM(Y60:Y61,Z62:Z63)</f>
        <v>144</v>
      </c>
      <c r="Z59" s="287"/>
      <c r="AA59" s="1"/>
    </row>
    <row r="60" spans="1:27" ht="30" x14ac:dyDescent="0.25">
      <c r="A60" s="178" t="s">
        <v>70</v>
      </c>
      <c r="B60" s="177" t="s">
        <v>117</v>
      </c>
      <c r="C60" s="94"/>
      <c r="D60" s="200" t="s">
        <v>184</v>
      </c>
      <c r="E60" s="158"/>
      <c r="F60" s="80"/>
      <c r="G60" s="158">
        <f>SUM(H60,J60:L60)</f>
        <v>126</v>
      </c>
      <c r="H60" s="95">
        <v>42</v>
      </c>
      <c r="I60" s="119">
        <v>84</v>
      </c>
      <c r="J60" s="120">
        <v>60</v>
      </c>
      <c r="K60" s="95">
        <v>24</v>
      </c>
      <c r="L60" s="80" t="s">
        <v>175</v>
      </c>
      <c r="M60" s="212"/>
      <c r="N60" s="213"/>
      <c r="O60" s="212"/>
      <c r="P60" s="214"/>
      <c r="Q60" s="94"/>
      <c r="R60" s="80"/>
      <c r="S60" s="158"/>
      <c r="T60" s="157"/>
      <c r="U60" s="95"/>
      <c r="V60" s="157"/>
      <c r="W60" s="92">
        <v>39</v>
      </c>
      <c r="X60" s="102">
        <v>3</v>
      </c>
      <c r="Y60" s="92">
        <v>45</v>
      </c>
      <c r="Z60" s="102">
        <v>5</v>
      </c>
      <c r="AA60" s="1"/>
    </row>
    <row r="61" spans="1:27" ht="30" x14ac:dyDescent="0.25">
      <c r="A61" s="34" t="s">
        <v>71</v>
      </c>
      <c r="B61" s="173" t="s">
        <v>118</v>
      </c>
      <c r="C61" s="43"/>
      <c r="D61" s="170" t="s">
        <v>184</v>
      </c>
      <c r="E61" s="160"/>
      <c r="F61" s="45"/>
      <c r="G61" s="6">
        <f>SUM(H61,J61:L61)</f>
        <v>95</v>
      </c>
      <c r="H61" s="147">
        <v>32</v>
      </c>
      <c r="I61" s="19">
        <v>63</v>
      </c>
      <c r="J61" s="25">
        <v>43</v>
      </c>
      <c r="K61" s="147">
        <v>20</v>
      </c>
      <c r="L61" s="45" t="s">
        <v>175</v>
      </c>
      <c r="M61" s="210"/>
      <c r="N61" s="32"/>
      <c r="O61" s="210"/>
      <c r="P61" s="211"/>
      <c r="Q61" s="43"/>
      <c r="R61" s="45"/>
      <c r="S61" s="160"/>
      <c r="T61" s="159"/>
      <c r="U61" s="147"/>
      <c r="V61" s="159"/>
      <c r="W61" s="93"/>
      <c r="X61" s="52"/>
      <c r="Y61" s="103">
        <v>63</v>
      </c>
      <c r="Z61" s="56">
        <v>7</v>
      </c>
      <c r="AA61" s="1"/>
    </row>
    <row r="62" spans="1:27" ht="38.25" x14ac:dyDescent="0.25">
      <c r="A62" s="34" t="s">
        <v>72</v>
      </c>
      <c r="B62" s="173" t="s">
        <v>5</v>
      </c>
      <c r="C62" s="43"/>
      <c r="D62" s="170" t="s">
        <v>185</v>
      </c>
      <c r="E62" s="160"/>
      <c r="F62" s="45"/>
      <c r="G62" s="6">
        <v>36</v>
      </c>
      <c r="H62" s="147"/>
      <c r="I62" s="19">
        <v>36</v>
      </c>
      <c r="J62" s="25"/>
      <c r="K62" s="147"/>
      <c r="L62" s="45" t="s">
        <v>175</v>
      </c>
      <c r="M62" s="210"/>
      <c r="N62" s="32"/>
      <c r="O62" s="210"/>
      <c r="P62" s="211"/>
      <c r="Q62" s="43"/>
      <c r="R62" s="45"/>
      <c r="S62" s="160"/>
      <c r="T62" s="159"/>
      <c r="U62" s="147"/>
      <c r="V62" s="159"/>
      <c r="W62" s="43"/>
      <c r="X62" s="45"/>
      <c r="Y62" s="43"/>
      <c r="Z62" s="55">
        <v>36</v>
      </c>
      <c r="AA62" s="1"/>
    </row>
    <row r="63" spans="1:27" ht="30.75" thickBot="1" x14ac:dyDescent="0.3">
      <c r="A63" s="47" t="s">
        <v>73</v>
      </c>
      <c r="B63" s="176" t="s">
        <v>65</v>
      </c>
      <c r="C63" s="12"/>
      <c r="D63" s="156"/>
      <c r="E63" s="4"/>
      <c r="F63" s="13"/>
      <c r="G63" s="156"/>
      <c r="H63" s="4"/>
      <c r="I63" s="21"/>
      <c r="J63" s="23"/>
      <c r="K63" s="4"/>
      <c r="L63" s="13" t="s">
        <v>175</v>
      </c>
      <c r="M63" s="215"/>
      <c r="N63" s="216"/>
      <c r="O63" s="215"/>
      <c r="P63" s="217"/>
      <c r="Q63" s="12"/>
      <c r="R63" s="13"/>
      <c r="S63" s="20"/>
      <c r="T63" s="5"/>
      <c r="U63" s="4"/>
      <c r="V63" s="172"/>
      <c r="W63" s="85"/>
      <c r="X63" s="13"/>
      <c r="Y63" s="12"/>
      <c r="Z63" s="13"/>
      <c r="AA63" s="1"/>
    </row>
    <row r="64" spans="1:27" ht="57.75" thickBot="1" x14ac:dyDescent="0.3">
      <c r="A64" s="26" t="s">
        <v>74</v>
      </c>
      <c r="B64" s="27" t="s">
        <v>119</v>
      </c>
      <c r="C64" s="149">
        <v>6</v>
      </c>
      <c r="D64" s="50"/>
      <c r="E64" s="150"/>
      <c r="F64" s="162"/>
      <c r="G64" s="149">
        <f>SUM(G65:G68)</f>
        <v>216</v>
      </c>
      <c r="H64" s="150">
        <f>SUM(H65:H68)</f>
        <v>36</v>
      </c>
      <c r="I64" s="150">
        <f>SUM(I65:I67)</f>
        <v>180</v>
      </c>
      <c r="J64" s="115">
        <f>SUM(J65:J68)</f>
        <v>46</v>
      </c>
      <c r="K64" s="150">
        <f>SUM(K65:K68)</f>
        <v>26</v>
      </c>
      <c r="L64" s="162">
        <f>SUM(L65:L68)</f>
        <v>0</v>
      </c>
      <c r="M64" s="150">
        <v>0</v>
      </c>
      <c r="N64" s="162">
        <v>0</v>
      </c>
      <c r="O64" s="149">
        <v>0</v>
      </c>
      <c r="P64" s="181">
        <v>0</v>
      </c>
      <c r="Q64" s="284">
        <f>SUM(Q65,R66:R67)</f>
        <v>0</v>
      </c>
      <c r="R64" s="285"/>
      <c r="S64" s="296">
        <f>SUM(S65,T66:T67)</f>
        <v>0</v>
      </c>
      <c r="T64" s="297"/>
      <c r="U64" s="312">
        <v>0</v>
      </c>
      <c r="V64" s="284"/>
      <c r="W64" s="287">
        <f>SUM(W65,X66:X67)</f>
        <v>0</v>
      </c>
      <c r="X64" s="287"/>
      <c r="Y64" s="287">
        <f>SUM(Y65,Z66:Z67)</f>
        <v>180</v>
      </c>
      <c r="Z64" s="287"/>
      <c r="AA64" s="1"/>
    </row>
    <row r="65" spans="1:28" ht="45" x14ac:dyDescent="0.25">
      <c r="A65" s="46" t="s">
        <v>75</v>
      </c>
      <c r="B65" s="175" t="s">
        <v>120</v>
      </c>
      <c r="C65" s="11"/>
      <c r="D65" s="199" t="s">
        <v>184</v>
      </c>
      <c r="E65" s="6"/>
      <c r="F65" s="14"/>
      <c r="G65" s="6">
        <f>SUM(H65,J65:L65)</f>
        <v>108</v>
      </c>
      <c r="H65" s="148">
        <v>36</v>
      </c>
      <c r="I65" s="39">
        <v>72</v>
      </c>
      <c r="J65" s="24">
        <v>46</v>
      </c>
      <c r="K65" s="148">
        <v>26</v>
      </c>
      <c r="L65" s="14"/>
      <c r="M65" s="212"/>
      <c r="N65" s="213"/>
      <c r="O65" s="212"/>
      <c r="P65" s="214"/>
      <c r="Q65" s="11"/>
      <c r="R65" s="14"/>
      <c r="S65" s="6"/>
      <c r="T65" s="3"/>
      <c r="U65" s="148"/>
      <c r="V65" s="157"/>
      <c r="W65" s="94"/>
      <c r="X65" s="80"/>
      <c r="Y65" s="90">
        <v>72</v>
      </c>
      <c r="Z65" s="54">
        <v>8</v>
      </c>
      <c r="AA65" s="1"/>
    </row>
    <row r="66" spans="1:28" ht="38.25" x14ac:dyDescent="0.25">
      <c r="A66" s="34" t="s">
        <v>76</v>
      </c>
      <c r="B66" s="173" t="s">
        <v>5</v>
      </c>
      <c r="C66" s="43"/>
      <c r="D66" s="170" t="s">
        <v>185</v>
      </c>
      <c r="E66" s="160"/>
      <c r="F66" s="45"/>
      <c r="G66" s="6">
        <v>36</v>
      </c>
      <c r="H66" s="147"/>
      <c r="I66" s="44">
        <v>36</v>
      </c>
      <c r="J66" s="25"/>
      <c r="K66" s="147"/>
      <c r="L66" s="45"/>
      <c r="M66" s="210"/>
      <c r="N66" s="32"/>
      <c r="O66" s="210"/>
      <c r="P66" s="211"/>
      <c r="Q66" s="43"/>
      <c r="R66" s="45"/>
      <c r="S66" s="160"/>
      <c r="T66" s="159"/>
      <c r="U66" s="147"/>
      <c r="V66" s="159"/>
      <c r="W66" s="43"/>
      <c r="X66" s="45"/>
      <c r="Y66" s="43"/>
      <c r="Z66" s="55">
        <v>36</v>
      </c>
      <c r="AA66" s="1"/>
    </row>
    <row r="67" spans="1:28" ht="30.75" thickBot="1" x14ac:dyDescent="0.3">
      <c r="A67" s="47" t="s">
        <v>77</v>
      </c>
      <c r="B67" s="176" t="s">
        <v>65</v>
      </c>
      <c r="C67" s="12"/>
      <c r="D67" s="156">
        <v>6</v>
      </c>
      <c r="E67" s="4"/>
      <c r="F67" s="13"/>
      <c r="G67" s="156">
        <v>72</v>
      </c>
      <c r="H67" s="4"/>
      <c r="I67" s="48">
        <v>72</v>
      </c>
      <c r="J67" s="23"/>
      <c r="K67" s="4"/>
      <c r="L67" s="13"/>
      <c r="M67" s="215"/>
      <c r="N67" s="216"/>
      <c r="O67" s="215"/>
      <c r="P67" s="217"/>
      <c r="Q67" s="12"/>
      <c r="R67" s="13"/>
      <c r="S67" s="20"/>
      <c r="T67" s="5"/>
      <c r="U67" s="4"/>
      <c r="V67" s="5"/>
      <c r="W67" s="12"/>
      <c r="X67" s="13"/>
      <c r="Y67" s="12"/>
      <c r="Z67" s="63">
        <v>72</v>
      </c>
      <c r="AA67" s="1"/>
    </row>
    <row r="68" spans="1:28" ht="15.75" thickBot="1" x14ac:dyDescent="0.3">
      <c r="A68" s="104"/>
      <c r="B68" s="105" t="s">
        <v>98</v>
      </c>
      <c r="C68" s="106"/>
      <c r="D68" s="107"/>
      <c r="E68" s="108"/>
      <c r="F68" s="109"/>
      <c r="G68" s="107"/>
      <c r="H68" s="108"/>
      <c r="I68" s="110"/>
      <c r="J68" s="111"/>
      <c r="K68" s="108"/>
      <c r="L68" s="109"/>
      <c r="M68" s="108"/>
      <c r="N68" s="109">
        <f>SUM(N9:N19,N21:N24)</f>
        <v>36</v>
      </c>
      <c r="O68" s="106"/>
      <c r="P68" s="182">
        <f>SUM(P9:P19,P21:P24)</f>
        <v>36</v>
      </c>
      <c r="Q68" s="106"/>
      <c r="R68" s="109">
        <f>SUM(R49,R35:R46,R31:R32,R26:R29)</f>
        <v>36</v>
      </c>
      <c r="S68" s="107"/>
      <c r="T68" s="112">
        <f>SUM(T54:T55,T49:T50,T38:T46,T35:T37,T31:T32,T26:T29)</f>
        <v>36</v>
      </c>
      <c r="U68" s="113"/>
      <c r="V68" s="112">
        <f>SUM(V54:V55,V49:V50,V35:V46,V31:V32,V26:V29)</f>
        <v>36</v>
      </c>
      <c r="W68" s="106"/>
      <c r="X68" s="109">
        <f>SUM(X60,X54:X56,X37:X46,X35:X36,X26:X29)</f>
        <v>36</v>
      </c>
      <c r="Y68" s="190"/>
      <c r="Z68" s="109">
        <f>SUM(Z65,Z60:Z61,Z35:Z46,Z26:Z29,Z31:Z32)</f>
        <v>36</v>
      </c>
      <c r="AA68" s="1"/>
    </row>
    <row r="69" spans="1:28" ht="15.75" thickBot="1" x14ac:dyDescent="0.3">
      <c r="A69" s="282" t="s">
        <v>8</v>
      </c>
      <c r="B69" s="291"/>
      <c r="C69" s="291"/>
      <c r="D69" s="291"/>
      <c r="E69" s="291"/>
      <c r="F69" s="283"/>
      <c r="G69" s="140">
        <f>SUM(G9:G19,G21:G24,G26:G29,G31:G32,G35:G46,G49:G52,G54:G58,G60:G63,G65:G67)</f>
        <v>5652</v>
      </c>
      <c r="H69" s="164">
        <f>SUM(H65:H67,H60:H63,H54:H58,H49:H52,H35:H46,H31:H32,H26:H29,H21:H24,H9:H19)</f>
        <v>1764</v>
      </c>
      <c r="I69" s="164">
        <f>SUM(I65:I67,I60:I63,I54:I58,I49:I52,I35:I46,I31:I32,I26:I29,I21:I24,I9:I19)</f>
        <v>3888</v>
      </c>
      <c r="J69" s="164">
        <f>SUM(J65:J67,J60:J63,J54:J58,J49:J52,J35:J46,J31:J32,J26:J29,J21:J24,J9:J19)</f>
        <v>1911</v>
      </c>
      <c r="K69" s="164">
        <f>SUM(K65:K67,K60:K63,K54:K58,K49:K52,K35:K46,K31:K32,K26:K29,K21:K24,K9:K19)</f>
        <v>1597</v>
      </c>
      <c r="L69" s="41">
        <f>SUM(L64,L59,L53,L48)</f>
        <v>20</v>
      </c>
      <c r="M69" s="282">
        <f>SUM(M21:M24,M9:M19)</f>
        <v>612</v>
      </c>
      <c r="N69" s="283"/>
      <c r="O69" s="282">
        <f>SUM(O21:O24,O9:O19)</f>
        <v>792</v>
      </c>
      <c r="P69" s="283"/>
      <c r="Q69" s="282">
        <f>SUM(Q64,Q59,Q53,Q48,Q34,Q30,Q25)</f>
        <v>612</v>
      </c>
      <c r="R69" s="283"/>
      <c r="S69" s="282">
        <f>SUM(S64,U64,U59,S59,S53,U53,S48,U48,S34,U34,S30,U30,S25,U25)</f>
        <v>828</v>
      </c>
      <c r="T69" s="291"/>
      <c r="U69" s="291"/>
      <c r="V69" s="291"/>
      <c r="W69" s="286">
        <f>SUM(W64,W59,W53,W48,W34,W30,W25)</f>
        <v>576</v>
      </c>
      <c r="X69" s="286"/>
      <c r="Y69" s="286">
        <f>SUM(Y64,Y59,Y53,Y48,Y34,Y30,Y25)</f>
        <v>468</v>
      </c>
      <c r="Z69" s="286"/>
      <c r="AA69" s="1"/>
    </row>
    <row r="70" spans="1:28" ht="15.75" thickBot="1" x14ac:dyDescent="0.3">
      <c r="A70" s="302" t="s">
        <v>78</v>
      </c>
      <c r="B70" s="303" t="s">
        <v>97</v>
      </c>
      <c r="C70" s="304"/>
      <c r="D70" s="304"/>
      <c r="E70" s="304"/>
      <c r="F70" s="304"/>
      <c r="G70" s="304"/>
      <c r="H70" s="30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8" ht="15.75" thickBot="1" x14ac:dyDescent="0.3">
      <c r="A71" s="300"/>
      <c r="B71" s="306"/>
      <c r="C71" s="307"/>
      <c r="D71" s="307"/>
      <c r="E71" s="307"/>
      <c r="F71" s="307"/>
      <c r="G71" s="307"/>
      <c r="H71" s="338"/>
      <c r="I71" s="343" t="s">
        <v>8</v>
      </c>
      <c r="J71" s="344"/>
      <c r="K71" s="345"/>
      <c r="L71" s="201"/>
      <c r="M71" s="342" t="s">
        <v>18</v>
      </c>
      <c r="N71" s="342"/>
      <c r="O71" s="342" t="s">
        <v>19</v>
      </c>
      <c r="P71" s="342"/>
      <c r="Q71" s="342" t="s">
        <v>20</v>
      </c>
      <c r="R71" s="342"/>
      <c r="S71" s="342" t="s">
        <v>21</v>
      </c>
      <c r="T71" s="342"/>
      <c r="U71" s="342"/>
      <c r="V71" s="342"/>
      <c r="W71" s="342" t="s">
        <v>137</v>
      </c>
      <c r="X71" s="342"/>
      <c r="Y71" s="342" t="s">
        <v>138</v>
      </c>
      <c r="Z71" s="342"/>
      <c r="AA71" s="1"/>
    </row>
    <row r="72" spans="1:28" x14ac:dyDescent="0.25">
      <c r="A72" s="300" t="s">
        <v>29</v>
      </c>
      <c r="B72" s="292" t="s">
        <v>79</v>
      </c>
      <c r="C72" s="292"/>
      <c r="D72" s="292"/>
      <c r="E72" s="292"/>
      <c r="F72" s="292"/>
      <c r="G72" s="292"/>
      <c r="H72" s="292"/>
      <c r="I72" s="288" t="s">
        <v>86</v>
      </c>
      <c r="J72" s="289"/>
      <c r="K72" s="346"/>
      <c r="L72" s="218">
        <f t="shared" ref="L72:L77" si="12">SUM(M72:Z72)</f>
        <v>3528</v>
      </c>
      <c r="M72" s="336">
        <f>SUM(M9:M19,M21:M24)</f>
        <v>612</v>
      </c>
      <c r="N72" s="337"/>
      <c r="O72" s="336">
        <f>SUM(O9:O19,O21:O24)</f>
        <v>792</v>
      </c>
      <c r="P72" s="337"/>
      <c r="Q72" s="329">
        <f>SUM(Q26:Q29,Q31:Q32,Q35:Q46,Q49:Q50)</f>
        <v>612</v>
      </c>
      <c r="R72" s="308"/>
      <c r="S72" s="334">
        <f>SUM(S26:S29,U26:U29,S31:S32,U31:U32,S35:S46,U35:U46,S49:S50,U49:U50,S54:S56,U54:U56)</f>
        <v>720</v>
      </c>
      <c r="T72" s="290"/>
      <c r="U72" s="290"/>
      <c r="V72" s="335"/>
      <c r="W72" s="327">
        <f>SUM(W26:W29,W35:W46,W49:W50,W54:W56,W60)</f>
        <v>468</v>
      </c>
      <c r="X72" s="328"/>
      <c r="Y72" s="329">
        <f>SUM(Y65,Y60:Y61,Y35:Y46,Y31:Y32,Y26:Y29)</f>
        <v>324</v>
      </c>
      <c r="Z72" s="330"/>
      <c r="AA72" s="1"/>
      <c r="AB72">
        <f>SUM(L72:L74)</f>
        <v>3888</v>
      </c>
    </row>
    <row r="73" spans="1:28" ht="15.75" x14ac:dyDescent="0.25">
      <c r="A73" s="300"/>
      <c r="B73" s="293" t="s">
        <v>95</v>
      </c>
      <c r="C73" s="294"/>
      <c r="D73" s="294"/>
      <c r="E73" s="294"/>
      <c r="F73" s="294"/>
      <c r="G73" s="294"/>
      <c r="H73" s="295"/>
      <c r="I73" s="278" t="s">
        <v>87</v>
      </c>
      <c r="J73" s="279"/>
      <c r="K73" s="315"/>
      <c r="L73" s="38">
        <f t="shared" si="12"/>
        <v>144</v>
      </c>
      <c r="M73" s="321">
        <v>0</v>
      </c>
      <c r="N73" s="322"/>
      <c r="O73" s="321">
        <v>0</v>
      </c>
      <c r="P73" s="322"/>
      <c r="Q73" s="323">
        <v>0</v>
      </c>
      <c r="R73" s="309"/>
      <c r="S73" s="323">
        <v>36</v>
      </c>
      <c r="T73" s="275"/>
      <c r="U73" s="275"/>
      <c r="V73" s="324"/>
      <c r="W73" s="310">
        <v>36</v>
      </c>
      <c r="X73" s="309"/>
      <c r="Y73" s="323">
        <v>72</v>
      </c>
      <c r="Z73" s="324"/>
      <c r="AA73" s="1"/>
    </row>
    <row r="74" spans="1:28" x14ac:dyDescent="0.25">
      <c r="A74" s="300"/>
      <c r="B74" s="339" t="s">
        <v>96</v>
      </c>
      <c r="C74" s="340"/>
      <c r="D74" s="340"/>
      <c r="E74" s="340"/>
      <c r="F74" s="340"/>
      <c r="G74" s="340"/>
      <c r="H74" s="341"/>
      <c r="I74" s="278" t="s">
        <v>99</v>
      </c>
      <c r="J74" s="279"/>
      <c r="K74" s="315"/>
      <c r="L74" s="38">
        <f t="shared" si="12"/>
        <v>216</v>
      </c>
      <c r="M74" s="321">
        <v>0</v>
      </c>
      <c r="N74" s="322"/>
      <c r="O74" s="321">
        <v>0</v>
      </c>
      <c r="P74" s="322"/>
      <c r="Q74" s="323">
        <v>0</v>
      </c>
      <c r="R74" s="309"/>
      <c r="S74" s="323">
        <v>72</v>
      </c>
      <c r="T74" s="275"/>
      <c r="U74" s="275"/>
      <c r="V74" s="324"/>
      <c r="W74" s="310">
        <v>72</v>
      </c>
      <c r="X74" s="309"/>
      <c r="Y74" s="323">
        <v>72</v>
      </c>
      <c r="Z74" s="324"/>
      <c r="AA74" s="1"/>
    </row>
    <row r="75" spans="1:28" x14ac:dyDescent="0.25">
      <c r="A75" s="300"/>
      <c r="B75" s="339"/>
      <c r="C75" s="340"/>
      <c r="D75" s="340"/>
      <c r="E75" s="340"/>
      <c r="F75" s="340"/>
      <c r="G75" s="340"/>
      <c r="H75" s="341"/>
      <c r="I75" s="276" t="s">
        <v>88</v>
      </c>
      <c r="J75" s="277"/>
      <c r="K75" s="318"/>
      <c r="L75" s="219">
        <f t="shared" si="12"/>
        <v>11</v>
      </c>
      <c r="M75" s="316">
        <v>0</v>
      </c>
      <c r="N75" s="317"/>
      <c r="O75" s="316">
        <v>4</v>
      </c>
      <c r="P75" s="317"/>
      <c r="Q75" s="316">
        <v>0</v>
      </c>
      <c r="R75" s="317"/>
      <c r="S75" s="316">
        <v>3</v>
      </c>
      <c r="T75" s="325"/>
      <c r="U75" s="325"/>
      <c r="V75" s="317"/>
      <c r="W75" s="316">
        <v>1</v>
      </c>
      <c r="X75" s="317"/>
      <c r="Y75" s="316">
        <v>3</v>
      </c>
      <c r="Z75" s="317"/>
      <c r="AA75" s="1"/>
    </row>
    <row r="76" spans="1:28" x14ac:dyDescent="0.25">
      <c r="A76" s="155"/>
      <c r="B76" s="280" t="s">
        <v>105</v>
      </c>
      <c r="C76" s="281"/>
      <c r="D76" s="281"/>
      <c r="E76" s="281"/>
      <c r="F76" s="281"/>
      <c r="G76" s="281"/>
      <c r="H76" s="314"/>
      <c r="I76" s="276" t="s">
        <v>89</v>
      </c>
      <c r="J76" s="277"/>
      <c r="K76" s="318"/>
      <c r="L76" s="219">
        <f t="shared" si="12"/>
        <v>27</v>
      </c>
      <c r="M76" s="316">
        <v>0</v>
      </c>
      <c r="N76" s="317"/>
      <c r="O76" s="316">
        <v>8</v>
      </c>
      <c r="P76" s="317"/>
      <c r="Q76" s="316">
        <v>2</v>
      </c>
      <c r="R76" s="317"/>
      <c r="S76" s="316">
        <v>7</v>
      </c>
      <c r="T76" s="325"/>
      <c r="U76" s="325"/>
      <c r="V76" s="317"/>
      <c r="W76" s="316">
        <v>4</v>
      </c>
      <c r="X76" s="317"/>
      <c r="Y76" s="316">
        <v>6</v>
      </c>
      <c r="Z76" s="317"/>
      <c r="AA76" s="1"/>
    </row>
    <row r="77" spans="1:28" ht="15.75" thickBot="1" x14ac:dyDescent="0.3">
      <c r="A77" s="121" t="s">
        <v>101</v>
      </c>
      <c r="B77" s="7"/>
      <c r="C77" s="30"/>
      <c r="D77" s="7"/>
      <c r="E77" s="7"/>
      <c r="F77" s="7"/>
      <c r="G77" s="141"/>
      <c r="H77" s="7"/>
      <c r="I77" s="331" t="s">
        <v>126</v>
      </c>
      <c r="J77" s="332"/>
      <c r="K77" s="333"/>
      <c r="L77" s="220">
        <f t="shared" si="12"/>
        <v>2</v>
      </c>
      <c r="M77" s="319">
        <v>0</v>
      </c>
      <c r="N77" s="320"/>
      <c r="O77" s="319">
        <v>1</v>
      </c>
      <c r="P77" s="320"/>
      <c r="Q77" s="319">
        <v>0</v>
      </c>
      <c r="R77" s="320"/>
      <c r="S77" s="319">
        <v>1</v>
      </c>
      <c r="T77" s="326"/>
      <c r="U77" s="326"/>
      <c r="V77" s="320"/>
      <c r="W77" s="319">
        <v>0</v>
      </c>
      <c r="X77" s="320"/>
      <c r="Y77" s="319">
        <v>0</v>
      </c>
      <c r="Z77" s="320"/>
      <c r="AA77" s="1"/>
    </row>
    <row r="78" spans="1:28" x14ac:dyDescent="0.25">
      <c r="A78" s="122" t="s">
        <v>176</v>
      </c>
      <c r="B78" s="122"/>
      <c r="C78" s="29"/>
      <c r="D78" s="29"/>
      <c r="E78" s="8"/>
      <c r="F78" s="8"/>
      <c r="G78" s="142"/>
      <c r="H78" s="8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8" x14ac:dyDescent="0.25">
      <c r="A79" s="122" t="s">
        <v>186</v>
      </c>
      <c r="B79" s="29"/>
      <c r="C79" s="29"/>
      <c r="D79" s="2"/>
      <c r="E79" s="2"/>
      <c r="F79" s="2"/>
      <c r="G79" s="135"/>
      <c r="H79" s="8"/>
      <c r="I79" s="15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8" x14ac:dyDescent="0.25">
      <c r="A80" s="42" t="s">
        <v>129</v>
      </c>
      <c r="B80" s="1"/>
      <c r="C80" s="29"/>
      <c r="D80" s="2"/>
      <c r="E80" s="2"/>
      <c r="F80" s="2"/>
      <c r="G80" s="135"/>
      <c r="H80" s="8"/>
      <c r="I80" s="15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122" t="s">
        <v>130</v>
      </c>
      <c r="B81" s="1"/>
      <c r="C81" s="29"/>
      <c r="D81" s="2"/>
      <c r="E81" s="2"/>
      <c r="F81" s="2"/>
      <c r="G81" s="135"/>
      <c r="H81" s="8"/>
      <c r="I81" s="15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123" t="s">
        <v>134</v>
      </c>
      <c r="B82" s="1"/>
      <c r="C82" s="29"/>
      <c r="D82" s="2"/>
      <c r="E82" s="2"/>
      <c r="F82" s="2"/>
      <c r="G82" s="135"/>
      <c r="H82" s="8"/>
      <c r="I82" s="15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123" t="s">
        <v>135</v>
      </c>
      <c r="B83" s="1"/>
      <c r="C83" s="29"/>
      <c r="D83" s="8"/>
      <c r="E83" s="8"/>
      <c r="F83" s="8"/>
      <c r="G83" s="142"/>
      <c r="H83" s="28"/>
      <c r="I83" s="15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123" t="s">
        <v>131</v>
      </c>
      <c r="B84" s="8"/>
      <c r="C84" s="8"/>
      <c r="D84" s="8"/>
      <c r="E84" s="8"/>
      <c r="F84" s="8"/>
      <c r="G84" s="142"/>
      <c r="H84" s="15"/>
      <c r="I84" s="15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122" t="s">
        <v>132</v>
      </c>
      <c r="B85" s="8"/>
      <c r="C85" s="29"/>
      <c r="D85" s="8"/>
      <c r="E85" s="8"/>
      <c r="F85" s="8"/>
      <c r="G85" s="142"/>
      <c r="H85" s="15"/>
      <c r="I85" s="15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122" t="s">
        <v>133</v>
      </c>
      <c r="B86" s="8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</sheetData>
  <mergeCells count="163">
    <mergeCell ref="D3:D5"/>
    <mergeCell ref="E3:E5"/>
    <mergeCell ref="F3:F5"/>
    <mergeCell ref="M3:N3"/>
    <mergeCell ref="M5:N5"/>
    <mergeCell ref="O5:P5"/>
    <mergeCell ref="Q5:R5"/>
    <mergeCell ref="S5:T5"/>
    <mergeCell ref="A2:A5"/>
    <mergeCell ref="B2:B5"/>
    <mergeCell ref="C2:F2"/>
    <mergeCell ref="G2:G5"/>
    <mergeCell ref="H2:H5"/>
    <mergeCell ref="I2:L4"/>
    <mergeCell ref="C3:C5"/>
    <mergeCell ref="W5:X5"/>
    <mergeCell ref="Y5:Z5"/>
    <mergeCell ref="M2:P2"/>
    <mergeCell ref="O3:P3"/>
    <mergeCell ref="M7:N7"/>
    <mergeCell ref="O7:P7"/>
    <mergeCell ref="Q7:R7"/>
    <mergeCell ref="S7:T7"/>
    <mergeCell ref="U7:V7"/>
    <mergeCell ref="W7:X7"/>
    <mergeCell ref="W2:Z2"/>
    <mergeCell ref="Q3:R3"/>
    <mergeCell ref="S3:V3"/>
    <mergeCell ref="W3:X3"/>
    <mergeCell ref="Y3:Z3"/>
    <mergeCell ref="W4:X4"/>
    <mergeCell ref="Y4:Z4"/>
    <mergeCell ref="Q2:V2"/>
    <mergeCell ref="U5:V5"/>
    <mergeCell ref="M4:N4"/>
    <mergeCell ref="O4:P4"/>
    <mergeCell ref="Q4:R4"/>
    <mergeCell ref="S4:T4"/>
    <mergeCell ref="U4:V4"/>
    <mergeCell ref="Y7:Z7"/>
    <mergeCell ref="Y8:Z8"/>
    <mergeCell ref="Y20:Z20"/>
    <mergeCell ref="A69:F69"/>
    <mergeCell ref="Q25:R25"/>
    <mergeCell ref="S25:T25"/>
    <mergeCell ref="U25:V25"/>
    <mergeCell ref="W25:X25"/>
    <mergeCell ref="Y25:Z25"/>
    <mergeCell ref="U8:V8"/>
    <mergeCell ref="W8:X8"/>
    <mergeCell ref="M20:N20"/>
    <mergeCell ref="O20:P20"/>
    <mergeCell ref="Q20:R20"/>
    <mergeCell ref="S20:T20"/>
    <mergeCell ref="U20:V20"/>
    <mergeCell ref="W20:X20"/>
    <mergeCell ref="Q8:R8"/>
    <mergeCell ref="S8:T8"/>
    <mergeCell ref="M8:N8"/>
    <mergeCell ref="O8:P8"/>
    <mergeCell ref="Q30:R30"/>
    <mergeCell ref="S30:T30"/>
    <mergeCell ref="U30:V30"/>
    <mergeCell ref="W30:X30"/>
    <mergeCell ref="Y30:Z30"/>
    <mergeCell ref="Q33:R33"/>
    <mergeCell ref="S33:T33"/>
    <mergeCell ref="U33:V33"/>
    <mergeCell ref="W33:X33"/>
    <mergeCell ref="Y33:Z33"/>
    <mergeCell ref="Q34:R34"/>
    <mergeCell ref="S34:T34"/>
    <mergeCell ref="U34:V34"/>
    <mergeCell ref="W34:X34"/>
    <mergeCell ref="Y34:Z34"/>
    <mergeCell ref="Q47:R47"/>
    <mergeCell ref="S47:T47"/>
    <mergeCell ref="U47:V47"/>
    <mergeCell ref="W47:X47"/>
    <mergeCell ref="Y47:Z47"/>
    <mergeCell ref="Y69:Z69"/>
    <mergeCell ref="A1:Z1"/>
    <mergeCell ref="M69:N69"/>
    <mergeCell ref="O69:P69"/>
    <mergeCell ref="Q59:R59"/>
    <mergeCell ref="S59:T59"/>
    <mergeCell ref="U59:V59"/>
    <mergeCell ref="W59:X59"/>
    <mergeCell ref="Y59:Z59"/>
    <mergeCell ref="Q64:R64"/>
    <mergeCell ref="S64:T64"/>
    <mergeCell ref="U64:V64"/>
    <mergeCell ref="W64:X64"/>
    <mergeCell ref="Y64:Z64"/>
    <mergeCell ref="Q48:R48"/>
    <mergeCell ref="S48:T48"/>
    <mergeCell ref="U48:V48"/>
    <mergeCell ref="W48:X48"/>
    <mergeCell ref="Y48:Z48"/>
    <mergeCell ref="Q53:R53"/>
    <mergeCell ref="S53:T53"/>
    <mergeCell ref="U53:V53"/>
    <mergeCell ref="W53:X53"/>
    <mergeCell ref="Y53:Z53"/>
    <mergeCell ref="A70:A71"/>
    <mergeCell ref="B70:H71"/>
    <mergeCell ref="A72:A75"/>
    <mergeCell ref="B72:H72"/>
    <mergeCell ref="B73:H73"/>
    <mergeCell ref="B74:H75"/>
    <mergeCell ref="Q69:R69"/>
    <mergeCell ref="S69:V69"/>
    <mergeCell ref="W69:X69"/>
    <mergeCell ref="I75:K75"/>
    <mergeCell ref="Y71:Z71"/>
    <mergeCell ref="W71:X71"/>
    <mergeCell ref="S71:V71"/>
    <mergeCell ref="Q71:R71"/>
    <mergeCell ref="O71:P71"/>
    <mergeCell ref="M71:N71"/>
    <mergeCell ref="I71:K71"/>
    <mergeCell ref="I72:K72"/>
    <mergeCell ref="I73:K73"/>
    <mergeCell ref="W72:X72"/>
    <mergeCell ref="Y72:Z72"/>
    <mergeCell ref="Q73:R73"/>
    <mergeCell ref="S73:V73"/>
    <mergeCell ref="W73:X73"/>
    <mergeCell ref="Y73:Z73"/>
    <mergeCell ref="Y75:Z75"/>
    <mergeCell ref="I77:K77"/>
    <mergeCell ref="Q72:R72"/>
    <mergeCell ref="S72:V72"/>
    <mergeCell ref="Q74:R74"/>
    <mergeCell ref="S74:V74"/>
    <mergeCell ref="O74:P74"/>
    <mergeCell ref="O76:P76"/>
    <mergeCell ref="M72:N72"/>
    <mergeCell ref="M73:N73"/>
    <mergeCell ref="O72:P72"/>
    <mergeCell ref="O73:P73"/>
    <mergeCell ref="B76:H76"/>
    <mergeCell ref="I74:K74"/>
    <mergeCell ref="Y76:Z76"/>
    <mergeCell ref="I76:K76"/>
    <mergeCell ref="O77:P77"/>
    <mergeCell ref="Q75:R75"/>
    <mergeCell ref="Q76:R76"/>
    <mergeCell ref="Q77:R77"/>
    <mergeCell ref="Y77:Z77"/>
    <mergeCell ref="M74:N74"/>
    <mergeCell ref="M75:N75"/>
    <mergeCell ref="M76:N76"/>
    <mergeCell ref="M77:N77"/>
    <mergeCell ref="O75:P75"/>
    <mergeCell ref="W74:X74"/>
    <mergeCell ref="Y74:Z74"/>
    <mergeCell ref="S75:V75"/>
    <mergeCell ref="S76:V76"/>
    <mergeCell ref="S77:V77"/>
    <mergeCell ref="W75:X75"/>
    <mergeCell ref="W76:X76"/>
    <mergeCell ref="W77:X77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Бюджет 2</vt:lpstr>
      <vt:lpstr>2.10</vt:lpstr>
      <vt:lpstr>'2.10'!Область_печати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2021-07-26T12:45:12Z</dcterms:modified>
</cp:coreProperties>
</file>